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jason\My Drive\Consulting\Checkoff\Design Collective\Resources\Calculators\"/>
    </mc:Choice>
  </mc:AlternateContent>
  <xr:revisionPtr revIDLastSave="0" documentId="13_ncr:1_{40D42426-9191-42A9-B53C-ECC9B27B312F}" xr6:coauthVersionLast="47" xr6:coauthVersionMax="47" xr10:uidLastSave="{00000000-0000-0000-0000-000000000000}"/>
  <bookViews>
    <workbookView xWindow="-108" yWindow="-108" windowWidth="46296" windowHeight="25416" activeTab="1" xr2:uid="{8329E48D-9D2C-489C-A130-7D88604D914C}"/>
  </bookViews>
  <sheets>
    <sheet name="User Notes" sheetId="11" r:id="rId1"/>
    <sheet name="User Inputs and Report" sheetId="12" r:id="rId2"/>
    <sheet name="Design Checks" sheetId="8" r:id="rId3"/>
  </sheets>
  <definedNames>
    <definedName name="_xlnm.Print_Area" localSheetId="1">'User Inputs and Report'!$L$2:$V$51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5" i="8" l="1"/>
  <c r="G23" i="8"/>
  <c r="G32" i="8"/>
  <c r="V27" i="12" s="1"/>
  <c r="G18" i="12"/>
  <c r="G14" i="8" l="1"/>
  <c r="Q21" i="12" s="1"/>
  <c r="G13" i="8"/>
  <c r="Q20" i="12" s="1"/>
  <c r="G12" i="8"/>
  <c r="G124" i="8" l="1"/>
  <c r="Q19" i="12"/>
  <c r="G24" i="8"/>
  <c r="G22" i="8"/>
  <c r="G21" i="8"/>
  <c r="G18" i="8"/>
  <c r="G151" i="8" s="1"/>
  <c r="G11" i="8"/>
  <c r="P16" i="12" s="1"/>
  <c r="G10" i="8"/>
  <c r="G8" i="8"/>
  <c r="G7" i="8"/>
  <c r="O11" i="8" s="1"/>
  <c r="G6" i="8"/>
  <c r="G5" i="8"/>
  <c r="G4" i="8"/>
  <c r="G3" i="8"/>
  <c r="H11" i="12"/>
  <c r="H12" i="12" s="1"/>
  <c r="G9" i="8" s="1"/>
  <c r="P15" i="12" l="1"/>
  <c r="G134" i="8"/>
  <c r="G135" i="8" s="1"/>
  <c r="S40" i="12"/>
  <c r="G87" i="8"/>
  <c r="S39" i="12"/>
  <c r="T14" i="12"/>
  <c r="G128" i="8"/>
  <c r="G144" i="8"/>
  <c r="G106" i="8"/>
  <c r="G101" i="8"/>
  <c r="G49" i="8"/>
  <c r="G44" i="8"/>
  <c r="G91" i="8"/>
  <c r="M72" i="8"/>
  <c r="G74" i="8"/>
  <c r="G73" i="8"/>
  <c r="G34" i="8" l="1"/>
  <c r="G33" i="8"/>
  <c r="N34" i="8" s="1"/>
  <c r="G31" i="8"/>
  <c r="V26" i="12" l="1"/>
  <c r="N31" i="8"/>
  <c r="V28" i="12"/>
  <c r="V29" i="12"/>
  <c r="P30" i="12"/>
  <c r="P28" i="12"/>
  <c r="P27" i="12"/>
  <c r="P26" i="12"/>
  <c r="N33" i="8" l="1"/>
  <c r="N35" i="8" s="1"/>
  <c r="N32" i="8"/>
  <c r="N36" i="8" s="1"/>
  <c r="N22" i="8"/>
  <c r="N23" i="8" s="1"/>
  <c r="P29" i="12"/>
  <c r="O10" i="8"/>
  <c r="U11" i="8" s="1"/>
  <c r="T15" i="12"/>
  <c r="O4" i="8"/>
  <c r="V3" i="8" s="1"/>
  <c r="T16" i="12"/>
  <c r="O3" i="8"/>
  <c r="G127" i="8" s="1"/>
  <c r="G129" i="8" s="1"/>
  <c r="P14" i="12"/>
  <c r="S10" i="8"/>
  <c r="N27" i="8" l="1"/>
  <c r="V7" i="8"/>
  <c r="V4" i="8"/>
  <c r="V5" i="8"/>
  <c r="V6" i="8"/>
  <c r="G148" i="8"/>
  <c r="M74" i="8"/>
  <c r="S12" i="8"/>
  <c r="T12" i="8"/>
  <c r="S32" i="12" l="1"/>
  <c r="G150" i="8"/>
  <c r="N38" i="8"/>
  <c r="G149" i="8" s="1"/>
  <c r="G108" i="8"/>
  <c r="G51" i="8"/>
  <c r="G45" i="8"/>
  <c r="G50" i="8"/>
  <c r="G107" i="8"/>
  <c r="G102" i="8"/>
  <c r="U12" i="8"/>
  <c r="O12" i="8" s="1"/>
  <c r="G56" i="8" l="1"/>
  <c r="G59" i="8" s="1"/>
  <c r="G60" i="8"/>
  <c r="G58" i="8"/>
  <c r="G77" i="8"/>
  <c r="G57" i="8" l="1"/>
  <c r="G61" i="8" s="1"/>
  <c r="G146" i="8"/>
  <c r="G62" i="8" l="1"/>
  <c r="G64" i="8" s="1"/>
  <c r="G63" i="8"/>
  <c r="G75" i="8" s="1"/>
  <c r="N39" i="8" l="1"/>
  <c r="G53" i="8" l="1"/>
  <c r="G52" i="8"/>
  <c r="G54" i="8" s="1"/>
  <c r="G46" i="8"/>
  <c r="G47" i="8" s="1"/>
  <c r="M75" i="8" l="1"/>
  <c r="M76" i="8" s="1"/>
  <c r="G72" i="8"/>
  <c r="G76" i="8" s="1"/>
  <c r="G78" i="8" s="1"/>
  <c r="G84" i="8"/>
  <c r="G85" i="8" l="1"/>
  <c r="G86" i="8" s="1"/>
  <c r="G88" i="8" s="1"/>
  <c r="G89" i="8" s="1"/>
  <c r="G125" i="8" l="1"/>
  <c r="Y149" i="8"/>
  <c r="G90" i="8"/>
  <c r="S41" i="12"/>
  <c r="Y147" i="8"/>
  <c r="S18" i="12"/>
  <c r="S20" i="12"/>
  <c r="S21" i="12"/>
  <c r="T102" i="8"/>
  <c r="S22" i="12"/>
  <c r="T104" i="8"/>
  <c r="T103" i="8"/>
  <c r="G97" i="8" s="1"/>
  <c r="S19" i="12"/>
  <c r="G92" i="8"/>
  <c r="Y148" i="8"/>
  <c r="T105" i="8"/>
  <c r="G141" i="8"/>
  <c r="G142" i="8" s="1"/>
  <c r="Y150" i="8"/>
  <c r="G113" i="8" l="1"/>
  <c r="G98" i="8"/>
  <c r="N115" i="8"/>
  <c r="G143" i="8"/>
  <c r="N116" i="8"/>
  <c r="N117" i="8" s="1"/>
  <c r="S42" i="12" s="1"/>
  <c r="G93" i="8"/>
  <c r="G94" i="8" s="1"/>
  <c r="H20" i="12" l="1"/>
  <c r="H18" i="12"/>
  <c r="S45" i="12" s="1"/>
  <c r="H19" i="12"/>
  <c r="G103" i="8"/>
  <c r="G104" i="8" s="1"/>
  <c r="S33" i="12"/>
  <c r="G110" i="8"/>
  <c r="G109" i="8"/>
  <c r="G115" i="8"/>
  <c r="G117" i="8"/>
  <c r="G114" i="8"/>
  <c r="G119" i="8" s="1"/>
  <c r="G116" i="8"/>
  <c r="G111" i="8" l="1"/>
  <c r="G140" i="8" s="1"/>
  <c r="G118" i="8"/>
  <c r="G121" i="8"/>
  <c r="G120" i="8"/>
  <c r="S34" i="12"/>
  <c r="G126" i="8"/>
  <c r="G130" i="8" s="1"/>
  <c r="G136" i="8"/>
  <c r="G137" i="8" s="1"/>
  <c r="S43" i="12" s="1"/>
  <c r="N114" i="8"/>
  <c r="S35" i="12" s="1"/>
  <c r="G147" i="8" l="1"/>
  <c r="G152" i="8" s="1"/>
  <c r="G153" i="8"/>
  <c r="G154" i="8" l="1"/>
  <c r="G155" i="8" s="1"/>
  <c r="S44" i="12" s="1"/>
</calcChain>
</file>

<file path=xl/sharedStrings.xml><?xml version="1.0" encoding="utf-8"?>
<sst xmlns="http://schemas.openxmlformats.org/spreadsheetml/2006/main" count="269" uniqueCount="183">
  <si>
    <t xml:space="preserve">Wind Exposure Category = </t>
  </si>
  <si>
    <t xml:space="preserve">Seismic Design Category = </t>
  </si>
  <si>
    <t xml:space="preserve">Spacing of Joint Reinforcement (in.) = </t>
  </si>
  <si>
    <r>
      <t xml:space="preserve">Basic Wind Speed, </t>
    </r>
    <r>
      <rPr>
        <i/>
        <sz val="11"/>
        <color theme="1"/>
        <rFont val="Cambria"/>
        <family val="1"/>
      </rPr>
      <t>V</t>
    </r>
    <r>
      <rPr>
        <sz val="11"/>
        <color theme="1"/>
        <rFont val="Cambria"/>
        <family val="1"/>
      </rPr>
      <t xml:space="preserve"> (mph) = </t>
    </r>
  </si>
  <si>
    <r>
      <t xml:space="preserve">Topographic Factor, </t>
    </r>
    <r>
      <rPr>
        <i/>
        <sz val="11"/>
        <color rgb="FF000000"/>
        <rFont val="Cambria"/>
        <family val="1"/>
      </rPr>
      <t>K</t>
    </r>
    <r>
      <rPr>
        <i/>
        <vertAlign val="subscript"/>
        <sz val="11"/>
        <color rgb="FF000000"/>
        <rFont val="Cambria"/>
        <family val="1"/>
      </rPr>
      <t>zt</t>
    </r>
    <r>
      <rPr>
        <sz val="11"/>
        <color rgb="FF000000"/>
        <rFont val="Cambria"/>
        <family val="1"/>
      </rPr>
      <t xml:space="preserve"> = </t>
    </r>
  </si>
  <si>
    <r>
      <t xml:space="preserve">Nominal Wall Thickness, </t>
    </r>
    <r>
      <rPr>
        <i/>
        <sz val="11"/>
        <color theme="1"/>
        <rFont val="Cambria"/>
        <family val="1"/>
      </rPr>
      <t>t</t>
    </r>
    <r>
      <rPr>
        <sz val="11"/>
        <color theme="1"/>
        <rFont val="Cambria"/>
        <family val="1"/>
      </rPr>
      <t xml:space="preserve"> (in.) = </t>
    </r>
  </si>
  <si>
    <r>
      <t xml:space="preserve">Specified Masonry Compressive Strength, </t>
    </r>
    <r>
      <rPr>
        <i/>
        <sz val="11"/>
        <color theme="1"/>
        <rFont val="Cambria"/>
        <family val="1"/>
      </rPr>
      <t>f'</t>
    </r>
    <r>
      <rPr>
        <i/>
        <vertAlign val="subscript"/>
        <sz val="11"/>
        <color theme="1"/>
        <rFont val="Cambria"/>
        <family val="1"/>
      </rPr>
      <t>m</t>
    </r>
    <r>
      <rPr>
        <sz val="11"/>
        <color theme="1"/>
        <rFont val="Cambria"/>
        <family val="1"/>
      </rPr>
      <t xml:space="preserve"> (lb/in.</t>
    </r>
    <r>
      <rPr>
        <vertAlign val="superscript"/>
        <sz val="11"/>
        <color theme="1"/>
        <rFont val="Cambria"/>
        <family val="1"/>
      </rPr>
      <t>2</t>
    </r>
    <r>
      <rPr>
        <sz val="11"/>
        <color theme="1"/>
        <rFont val="Cambria"/>
        <family val="1"/>
      </rPr>
      <t xml:space="preserve">) = </t>
    </r>
  </si>
  <si>
    <r>
      <t xml:space="preserve">Specified Yield Strength of Joint Reinforcement, </t>
    </r>
    <r>
      <rPr>
        <i/>
        <sz val="11"/>
        <color theme="1"/>
        <rFont val="Cambria"/>
        <family val="1"/>
      </rPr>
      <t>f</t>
    </r>
    <r>
      <rPr>
        <i/>
        <vertAlign val="subscript"/>
        <sz val="11"/>
        <color theme="1"/>
        <rFont val="Cambria"/>
        <family val="1"/>
      </rPr>
      <t>yJR</t>
    </r>
    <r>
      <rPr>
        <sz val="11"/>
        <color theme="1"/>
        <rFont val="Cambria"/>
        <family val="1"/>
      </rPr>
      <t xml:space="preserve"> (lb/in.</t>
    </r>
    <r>
      <rPr>
        <vertAlign val="superscript"/>
        <sz val="11"/>
        <color theme="1"/>
        <rFont val="Cambria"/>
        <family val="1"/>
      </rPr>
      <t>2</t>
    </r>
    <r>
      <rPr>
        <sz val="11"/>
        <color theme="1"/>
        <rFont val="Cambria"/>
        <family val="1"/>
      </rPr>
      <t xml:space="preserve">) = </t>
    </r>
  </si>
  <si>
    <r>
      <t xml:space="preserve">Modulus of Elasticity of Masonry, </t>
    </r>
    <r>
      <rPr>
        <i/>
        <sz val="11"/>
        <color theme="1"/>
        <rFont val="Cambria"/>
        <family val="1"/>
      </rPr>
      <t>E</t>
    </r>
    <r>
      <rPr>
        <i/>
        <vertAlign val="subscript"/>
        <sz val="11"/>
        <color theme="1"/>
        <rFont val="Cambria"/>
        <family val="1"/>
      </rPr>
      <t>m</t>
    </r>
    <r>
      <rPr>
        <sz val="11"/>
        <color theme="1"/>
        <rFont val="Cambria"/>
        <family val="1"/>
      </rPr>
      <t xml:space="preserve"> (lb/in.</t>
    </r>
    <r>
      <rPr>
        <vertAlign val="superscript"/>
        <sz val="11"/>
        <color theme="1"/>
        <rFont val="Cambria"/>
        <family val="1"/>
      </rPr>
      <t>2</t>
    </r>
    <r>
      <rPr>
        <sz val="11"/>
        <color theme="1"/>
        <rFont val="Cambria"/>
        <family val="1"/>
      </rPr>
      <t xml:space="preserve">) = </t>
    </r>
  </si>
  <si>
    <r>
      <t xml:space="preserve">Modulus of Elasticity of Reinforcement, </t>
    </r>
    <r>
      <rPr>
        <i/>
        <sz val="11"/>
        <color theme="1"/>
        <rFont val="Cambria"/>
        <family val="1"/>
      </rPr>
      <t>E</t>
    </r>
    <r>
      <rPr>
        <i/>
        <vertAlign val="subscript"/>
        <sz val="11"/>
        <color theme="1"/>
        <rFont val="Cambria"/>
        <family val="1"/>
      </rPr>
      <t>s</t>
    </r>
    <r>
      <rPr>
        <sz val="11"/>
        <color theme="1"/>
        <rFont val="Cambria"/>
        <family val="1"/>
      </rPr>
      <t xml:space="preserve"> (lb/in.</t>
    </r>
    <r>
      <rPr>
        <vertAlign val="superscript"/>
        <sz val="11"/>
        <color theme="1"/>
        <rFont val="Cambria"/>
        <family val="1"/>
      </rPr>
      <t>2</t>
    </r>
    <r>
      <rPr>
        <sz val="11"/>
        <color theme="1"/>
        <rFont val="Cambria"/>
        <family val="1"/>
      </rPr>
      <t xml:space="preserve">) = </t>
    </r>
  </si>
  <si>
    <r>
      <t xml:space="preserve">Modular Ratio, </t>
    </r>
    <r>
      <rPr>
        <i/>
        <sz val="11"/>
        <color theme="1"/>
        <rFont val="Cambria"/>
        <family val="1"/>
      </rPr>
      <t>n</t>
    </r>
    <r>
      <rPr>
        <sz val="11"/>
        <color theme="1"/>
        <rFont val="Cambria"/>
        <family val="1"/>
      </rPr>
      <t xml:space="preserve"> = </t>
    </r>
  </si>
  <si>
    <r>
      <t xml:space="preserve">Net Moment of Inertia, </t>
    </r>
    <r>
      <rPr>
        <i/>
        <sz val="11"/>
        <color theme="1"/>
        <rFont val="Cambria"/>
        <family val="1"/>
      </rPr>
      <t>I</t>
    </r>
    <r>
      <rPr>
        <i/>
        <vertAlign val="subscript"/>
        <sz val="11"/>
        <color theme="1"/>
        <rFont val="Cambria"/>
        <family val="1"/>
      </rPr>
      <t>n</t>
    </r>
    <r>
      <rPr>
        <sz val="11"/>
        <color theme="1"/>
        <rFont val="Cambria"/>
        <family val="1"/>
      </rPr>
      <t xml:space="preserve"> (in.</t>
    </r>
    <r>
      <rPr>
        <vertAlign val="superscript"/>
        <sz val="11"/>
        <color theme="1"/>
        <rFont val="Cambria"/>
        <family val="1"/>
      </rPr>
      <t>4</t>
    </r>
    <r>
      <rPr>
        <sz val="11"/>
        <color theme="1"/>
        <rFont val="Cambria"/>
        <family val="1"/>
      </rPr>
      <t xml:space="preserve">/ft) = </t>
    </r>
  </si>
  <si>
    <r>
      <t xml:space="preserve">Depth of Compression Block, </t>
    </r>
    <r>
      <rPr>
        <i/>
        <sz val="11"/>
        <color theme="1"/>
        <rFont val="Cambria"/>
        <family val="1"/>
      </rPr>
      <t>a</t>
    </r>
    <r>
      <rPr>
        <sz val="11"/>
        <color theme="1"/>
        <rFont val="Cambria"/>
        <family val="1"/>
      </rPr>
      <t xml:space="preserve"> (in.) = </t>
    </r>
  </si>
  <si>
    <r>
      <t xml:space="preserve">Depth of Neutral Axis , </t>
    </r>
    <r>
      <rPr>
        <i/>
        <sz val="11"/>
        <color theme="1"/>
        <rFont val="Cambria"/>
        <family val="1"/>
      </rPr>
      <t>c</t>
    </r>
    <r>
      <rPr>
        <sz val="11"/>
        <color theme="1"/>
        <rFont val="Cambria"/>
        <family val="1"/>
      </rPr>
      <t xml:space="preserve"> (in.) = </t>
    </r>
  </si>
  <si>
    <r>
      <t xml:space="preserve">Cracking Moment, </t>
    </r>
    <r>
      <rPr>
        <i/>
        <sz val="11"/>
        <color theme="1"/>
        <rFont val="Cambria"/>
        <family val="1"/>
      </rPr>
      <t>M</t>
    </r>
    <r>
      <rPr>
        <i/>
        <vertAlign val="subscript"/>
        <sz val="11"/>
        <color theme="1"/>
        <rFont val="Cambria"/>
        <family val="1"/>
      </rPr>
      <t>cr</t>
    </r>
    <r>
      <rPr>
        <sz val="11"/>
        <color theme="1"/>
        <rFont val="Cambria"/>
        <family val="1"/>
      </rPr>
      <t xml:space="preserve"> (in.-lb/ft) = </t>
    </r>
  </si>
  <si>
    <r>
      <t xml:space="preserve">Allowable Stress Level Design Moment, </t>
    </r>
    <r>
      <rPr>
        <i/>
        <sz val="11"/>
        <color theme="1"/>
        <rFont val="Cambria"/>
        <family val="1"/>
      </rPr>
      <t>M</t>
    </r>
    <r>
      <rPr>
        <i/>
        <vertAlign val="subscript"/>
        <sz val="11"/>
        <color theme="1"/>
        <rFont val="Cambria"/>
        <family val="1"/>
      </rPr>
      <t>s</t>
    </r>
    <r>
      <rPr>
        <sz val="11"/>
        <color theme="1"/>
        <rFont val="Cambria"/>
        <family val="1"/>
      </rPr>
      <t xml:space="preserve"> (in.-lb/ft) = </t>
    </r>
  </si>
  <si>
    <r>
      <t xml:space="preserve">Cracked Moment of Inertia, </t>
    </r>
    <r>
      <rPr>
        <i/>
        <sz val="11"/>
        <color theme="1"/>
        <rFont val="Cambria"/>
        <family val="1"/>
      </rPr>
      <t>I</t>
    </r>
    <r>
      <rPr>
        <i/>
        <vertAlign val="subscript"/>
        <sz val="11"/>
        <color theme="1"/>
        <rFont val="Cambria"/>
        <family val="1"/>
      </rPr>
      <t>cr</t>
    </r>
    <r>
      <rPr>
        <sz val="11"/>
        <color theme="1"/>
        <rFont val="Cambria"/>
        <family val="1"/>
      </rPr>
      <t xml:space="preserve"> (in.</t>
    </r>
    <r>
      <rPr>
        <vertAlign val="superscript"/>
        <sz val="11"/>
        <color theme="1"/>
        <rFont val="Cambria"/>
        <family val="1"/>
      </rPr>
      <t>4</t>
    </r>
    <r>
      <rPr>
        <sz val="11"/>
        <color theme="1"/>
        <rFont val="Cambria"/>
        <family val="1"/>
      </rPr>
      <t xml:space="preserve">/ft) = </t>
    </r>
  </si>
  <si>
    <t>Assembly Properties</t>
  </si>
  <si>
    <t xml:space="preserve">Mortar Type = </t>
  </si>
  <si>
    <r>
      <t>CMU Density (lb/ft</t>
    </r>
    <r>
      <rPr>
        <vertAlign val="superscript"/>
        <sz val="11"/>
        <color theme="1"/>
        <rFont val="Cambria"/>
        <family val="1"/>
      </rPr>
      <t>3</t>
    </r>
    <r>
      <rPr>
        <sz val="11"/>
        <color theme="1"/>
        <rFont val="Cambria"/>
        <family val="1"/>
      </rPr>
      <t xml:space="preserve">) = </t>
    </r>
  </si>
  <si>
    <r>
      <t xml:space="preserve">Ground Elevation Factor, </t>
    </r>
    <r>
      <rPr>
        <i/>
        <sz val="11"/>
        <color theme="1"/>
        <rFont val="Cambria"/>
        <family val="1"/>
      </rPr>
      <t>K</t>
    </r>
    <r>
      <rPr>
        <i/>
        <vertAlign val="subscript"/>
        <sz val="11"/>
        <color theme="1"/>
        <rFont val="Cambria"/>
        <family val="1"/>
      </rPr>
      <t>e</t>
    </r>
    <r>
      <rPr>
        <sz val="11"/>
        <color theme="1"/>
        <rFont val="Cambria"/>
        <family val="1"/>
      </rPr>
      <t xml:space="preserve"> = </t>
    </r>
  </si>
  <si>
    <r>
      <t xml:space="preserve">Vertical Wall Height, </t>
    </r>
    <r>
      <rPr>
        <i/>
        <sz val="11"/>
        <color theme="1"/>
        <rFont val="Cambria"/>
        <family val="1"/>
      </rPr>
      <t>H</t>
    </r>
    <r>
      <rPr>
        <sz val="11"/>
        <color theme="1"/>
        <rFont val="Cambria"/>
        <family val="1"/>
      </rPr>
      <t xml:space="preserve"> (ft) = </t>
    </r>
  </si>
  <si>
    <t xml:space="preserve">Size of Joint Reinforcement = </t>
  </si>
  <si>
    <t>9 gauge</t>
  </si>
  <si>
    <t>Design Loading</t>
  </si>
  <si>
    <r>
      <t>Out-of-Plane Live Load (lb/ft</t>
    </r>
    <r>
      <rPr>
        <vertAlign val="superscript"/>
        <sz val="11"/>
        <color theme="1"/>
        <rFont val="Cambria"/>
        <family val="1"/>
      </rPr>
      <t>2</t>
    </r>
    <r>
      <rPr>
        <sz val="11"/>
        <color theme="1"/>
        <rFont val="Cambria"/>
        <family val="1"/>
      </rPr>
      <t xml:space="preserve">) = </t>
    </r>
  </si>
  <si>
    <t xml:space="preserve">Ground Elevation (ft) = </t>
  </si>
  <si>
    <r>
      <t xml:space="preserve">Importance Factor, </t>
    </r>
    <r>
      <rPr>
        <i/>
        <sz val="11"/>
        <color theme="1"/>
        <rFont val="Cambria"/>
        <family val="1"/>
      </rPr>
      <t>I</t>
    </r>
    <r>
      <rPr>
        <i/>
        <vertAlign val="subscript"/>
        <sz val="11"/>
        <color theme="1"/>
        <rFont val="Cambria"/>
        <family val="1"/>
      </rPr>
      <t>p</t>
    </r>
    <r>
      <rPr>
        <sz val="11"/>
        <color theme="1"/>
        <rFont val="Cambria"/>
        <family val="1"/>
      </rPr>
      <t xml:space="preserve"> = </t>
    </r>
  </si>
  <si>
    <r>
      <t xml:space="preserve">Pressure Exposure Coefficient, </t>
    </r>
    <r>
      <rPr>
        <i/>
        <sz val="11"/>
        <color theme="1"/>
        <rFont val="Cambria"/>
        <family val="1"/>
      </rPr>
      <t>K</t>
    </r>
    <r>
      <rPr>
        <i/>
        <vertAlign val="subscript"/>
        <sz val="11"/>
        <color theme="1"/>
        <rFont val="Cambria"/>
        <family val="1"/>
      </rPr>
      <t>z</t>
    </r>
    <r>
      <rPr>
        <sz val="11"/>
        <color theme="1"/>
        <rFont val="Cambria"/>
        <family val="1"/>
      </rPr>
      <t xml:space="preserve"> = </t>
    </r>
  </si>
  <si>
    <r>
      <t xml:space="preserve">Directionality Factor, </t>
    </r>
    <r>
      <rPr>
        <i/>
        <sz val="11"/>
        <color theme="1"/>
        <rFont val="Cambria"/>
        <family val="1"/>
      </rPr>
      <t>K</t>
    </r>
    <r>
      <rPr>
        <i/>
        <vertAlign val="subscript"/>
        <sz val="11"/>
        <color theme="1"/>
        <rFont val="Cambria"/>
        <family val="1"/>
      </rPr>
      <t>d</t>
    </r>
    <r>
      <rPr>
        <sz val="11"/>
        <color theme="1"/>
        <rFont val="Cambria"/>
        <family val="1"/>
      </rPr>
      <t xml:space="preserve"> = </t>
    </r>
  </si>
  <si>
    <r>
      <t xml:space="preserve">Design Short Period Spectral Response Parameter, </t>
    </r>
    <r>
      <rPr>
        <i/>
        <sz val="11"/>
        <color theme="1"/>
        <rFont val="Cambria"/>
        <family val="1"/>
      </rPr>
      <t>S</t>
    </r>
    <r>
      <rPr>
        <i/>
        <vertAlign val="subscript"/>
        <sz val="11"/>
        <color theme="1"/>
        <rFont val="Cambria"/>
        <family val="1"/>
      </rPr>
      <t>DS</t>
    </r>
    <r>
      <rPr>
        <sz val="11"/>
        <color theme="1"/>
        <rFont val="Cambria"/>
        <family val="1"/>
      </rPr>
      <t xml:space="preserve"> = </t>
    </r>
  </si>
  <si>
    <r>
      <t xml:space="preserve">Mapped Short Period Spectral Response Parameter, </t>
    </r>
    <r>
      <rPr>
        <i/>
        <sz val="11"/>
        <color theme="1"/>
        <rFont val="Cambria"/>
        <family val="1"/>
      </rPr>
      <t>S</t>
    </r>
    <r>
      <rPr>
        <i/>
        <vertAlign val="subscript"/>
        <sz val="11"/>
        <color theme="1"/>
        <rFont val="Cambria"/>
        <family val="1"/>
      </rPr>
      <t>MS</t>
    </r>
    <r>
      <rPr>
        <sz val="11"/>
        <color theme="1"/>
        <rFont val="Cambria"/>
        <family val="1"/>
      </rPr>
      <t xml:space="preserve"> = </t>
    </r>
  </si>
  <si>
    <t>Wind Loading</t>
  </si>
  <si>
    <t>Seismic Loading</t>
  </si>
  <si>
    <r>
      <t>1.6</t>
    </r>
    <r>
      <rPr>
        <i/>
        <sz val="11"/>
        <color theme="1"/>
        <rFont val="Cambria"/>
        <family val="1"/>
      </rPr>
      <t>L</t>
    </r>
    <r>
      <rPr>
        <sz val="11"/>
        <color theme="1"/>
        <rFont val="Cambria"/>
        <family val="1"/>
      </rPr>
      <t xml:space="preserve"> (lb/ft</t>
    </r>
    <r>
      <rPr>
        <vertAlign val="superscript"/>
        <sz val="11"/>
        <color theme="1"/>
        <rFont val="Cambria"/>
        <family val="1"/>
      </rPr>
      <t>2</t>
    </r>
    <r>
      <rPr>
        <sz val="11"/>
        <color theme="1"/>
        <rFont val="Cambria"/>
        <family val="1"/>
      </rPr>
      <t xml:space="preserve">) = </t>
    </r>
  </si>
  <si>
    <r>
      <t>1.0</t>
    </r>
    <r>
      <rPr>
        <i/>
        <sz val="11"/>
        <color theme="1"/>
        <rFont val="Cambria"/>
        <family val="1"/>
      </rPr>
      <t>E</t>
    </r>
    <r>
      <rPr>
        <i/>
        <vertAlign val="subscript"/>
        <sz val="11"/>
        <color theme="1"/>
        <rFont val="Cambria"/>
        <family val="1"/>
      </rPr>
      <t>h</t>
    </r>
    <r>
      <rPr>
        <sz val="11"/>
        <color theme="1"/>
        <rFont val="Cambria"/>
        <family val="1"/>
      </rPr>
      <t xml:space="preserve"> + 1.0</t>
    </r>
    <r>
      <rPr>
        <i/>
        <sz val="11"/>
        <color theme="1"/>
        <rFont val="Cambria"/>
        <family val="1"/>
      </rPr>
      <t>L</t>
    </r>
    <r>
      <rPr>
        <sz val="11"/>
        <color theme="1"/>
        <rFont val="Cambria"/>
        <family val="1"/>
      </rPr>
      <t xml:space="preserve"> (lb/ft</t>
    </r>
    <r>
      <rPr>
        <vertAlign val="superscript"/>
        <sz val="11"/>
        <color theme="1"/>
        <rFont val="Cambria"/>
        <family val="1"/>
      </rPr>
      <t>2</t>
    </r>
    <r>
      <rPr>
        <sz val="11"/>
        <color theme="1"/>
        <rFont val="Cambria"/>
        <family val="1"/>
      </rPr>
      <t xml:space="preserve">) = </t>
    </r>
  </si>
  <si>
    <r>
      <t>1.0</t>
    </r>
    <r>
      <rPr>
        <i/>
        <sz val="11"/>
        <color theme="1"/>
        <rFont val="Cambria"/>
        <family val="1"/>
      </rPr>
      <t>W</t>
    </r>
    <r>
      <rPr>
        <sz val="11"/>
        <color theme="1"/>
        <rFont val="Cambria"/>
        <family val="1"/>
      </rPr>
      <t xml:space="preserve"> + 1.0</t>
    </r>
    <r>
      <rPr>
        <i/>
        <sz val="11"/>
        <color theme="1"/>
        <rFont val="Cambria"/>
        <family val="1"/>
      </rPr>
      <t>L</t>
    </r>
    <r>
      <rPr>
        <sz val="11"/>
        <color theme="1"/>
        <rFont val="Cambria"/>
        <family val="1"/>
      </rPr>
      <t xml:space="preserve"> (lb/ft</t>
    </r>
    <r>
      <rPr>
        <vertAlign val="superscript"/>
        <sz val="11"/>
        <color theme="1"/>
        <rFont val="Cambria"/>
        <family val="1"/>
      </rPr>
      <t>2</t>
    </r>
    <r>
      <rPr>
        <sz val="11"/>
        <color theme="1"/>
        <rFont val="Cambria"/>
        <family val="1"/>
      </rPr>
      <t xml:space="preserve">) = </t>
    </r>
  </si>
  <si>
    <r>
      <t>1.2</t>
    </r>
    <r>
      <rPr>
        <i/>
        <sz val="11"/>
        <color theme="1"/>
        <rFont val="Cambria"/>
        <family val="1"/>
      </rPr>
      <t>D</t>
    </r>
    <r>
      <rPr>
        <sz val="11"/>
        <color theme="1"/>
        <rFont val="Cambria"/>
        <family val="1"/>
      </rPr>
      <t xml:space="preserve"> + 1.6</t>
    </r>
    <r>
      <rPr>
        <i/>
        <sz val="11"/>
        <color theme="1"/>
        <rFont val="Cambria"/>
        <family val="1"/>
      </rPr>
      <t>L</t>
    </r>
    <r>
      <rPr>
        <sz val="11"/>
        <color theme="1"/>
        <rFont val="Cambria"/>
        <family val="1"/>
      </rPr>
      <t xml:space="preserve"> (lb/ft) = </t>
    </r>
  </si>
  <si>
    <r>
      <t>1.4</t>
    </r>
    <r>
      <rPr>
        <i/>
        <sz val="11"/>
        <color theme="1"/>
        <rFont val="Cambria"/>
        <family val="1"/>
      </rPr>
      <t>D</t>
    </r>
    <r>
      <rPr>
        <sz val="11"/>
        <color theme="1"/>
        <rFont val="Cambria"/>
        <family val="1"/>
      </rPr>
      <t xml:space="preserve"> (lb/ft) = </t>
    </r>
  </si>
  <si>
    <r>
      <t>0.9</t>
    </r>
    <r>
      <rPr>
        <i/>
        <sz val="11"/>
        <color theme="1"/>
        <rFont val="Cambria"/>
        <family val="1"/>
      </rPr>
      <t>D</t>
    </r>
    <r>
      <rPr>
        <sz val="11"/>
        <color theme="1"/>
        <rFont val="Cambria"/>
        <family val="1"/>
      </rPr>
      <t xml:space="preserve"> (lb/ft) = </t>
    </r>
  </si>
  <si>
    <r>
      <t>1.2</t>
    </r>
    <r>
      <rPr>
        <i/>
        <sz val="11"/>
        <color theme="1"/>
        <rFont val="Cambria"/>
        <family val="1"/>
      </rPr>
      <t>D</t>
    </r>
    <r>
      <rPr>
        <sz val="11"/>
        <color theme="1"/>
        <rFont val="Cambria"/>
        <family val="1"/>
      </rPr>
      <t xml:space="preserve"> + 1.0</t>
    </r>
    <r>
      <rPr>
        <i/>
        <sz val="11"/>
        <color theme="1"/>
        <rFont val="Cambria"/>
        <family val="1"/>
      </rPr>
      <t>E</t>
    </r>
    <r>
      <rPr>
        <i/>
        <vertAlign val="subscript"/>
        <sz val="11"/>
        <color theme="1"/>
        <rFont val="Cambria"/>
        <family val="1"/>
      </rPr>
      <t>v</t>
    </r>
    <r>
      <rPr>
        <sz val="11"/>
        <color theme="1"/>
        <rFont val="Cambria"/>
        <family val="1"/>
      </rPr>
      <t xml:space="preserve"> + 1.0</t>
    </r>
    <r>
      <rPr>
        <i/>
        <sz val="11"/>
        <color theme="1"/>
        <rFont val="Cambria"/>
        <family val="1"/>
      </rPr>
      <t>L</t>
    </r>
    <r>
      <rPr>
        <sz val="11"/>
        <color theme="1"/>
        <rFont val="Cambria"/>
        <family val="1"/>
      </rPr>
      <t xml:space="preserve"> (lb/ft) = </t>
    </r>
  </si>
  <si>
    <r>
      <t>0.9</t>
    </r>
    <r>
      <rPr>
        <i/>
        <sz val="11"/>
        <color theme="1"/>
        <rFont val="Cambria"/>
        <family val="1"/>
      </rPr>
      <t>D</t>
    </r>
    <r>
      <rPr>
        <sz val="11"/>
        <color theme="1"/>
        <rFont val="Cambria"/>
        <family val="1"/>
      </rPr>
      <t xml:space="preserve"> - 1.0</t>
    </r>
    <r>
      <rPr>
        <i/>
        <sz val="11"/>
        <color theme="1"/>
        <rFont val="Cambria"/>
        <family val="1"/>
      </rPr>
      <t>E</t>
    </r>
    <r>
      <rPr>
        <i/>
        <vertAlign val="subscript"/>
        <sz val="11"/>
        <color theme="1"/>
        <rFont val="Cambria"/>
        <family val="1"/>
      </rPr>
      <t>v</t>
    </r>
    <r>
      <rPr>
        <sz val="11"/>
        <color theme="1"/>
        <rFont val="Cambria"/>
        <family val="1"/>
      </rPr>
      <t xml:space="preserve"> (lb/ft) = </t>
    </r>
  </si>
  <si>
    <t xml:space="preserve">Controlling Minimum Factored Axial Load (lb/ft) = </t>
  </si>
  <si>
    <t xml:space="preserve">Controlling Maximum Factored Axial Load (lb/ft) = </t>
  </si>
  <si>
    <r>
      <t>1.0</t>
    </r>
    <r>
      <rPr>
        <i/>
        <sz val="11"/>
        <color theme="1"/>
        <rFont val="Cambria"/>
        <family val="1"/>
      </rPr>
      <t>L</t>
    </r>
    <r>
      <rPr>
        <sz val="11"/>
        <color theme="1"/>
        <rFont val="Cambria"/>
        <family val="1"/>
      </rPr>
      <t xml:space="preserve"> (lb/ft</t>
    </r>
    <r>
      <rPr>
        <vertAlign val="superscript"/>
        <sz val="11"/>
        <color theme="1"/>
        <rFont val="Cambria"/>
        <family val="1"/>
      </rPr>
      <t>2</t>
    </r>
    <r>
      <rPr>
        <sz val="11"/>
        <color theme="1"/>
        <rFont val="Cambria"/>
        <family val="1"/>
      </rPr>
      <t xml:space="preserve">) = </t>
    </r>
  </si>
  <si>
    <r>
      <t>0.6</t>
    </r>
    <r>
      <rPr>
        <i/>
        <sz val="11"/>
        <color theme="1"/>
        <rFont val="Cambria"/>
        <family val="1"/>
      </rPr>
      <t>W</t>
    </r>
    <r>
      <rPr>
        <sz val="11"/>
        <color theme="1"/>
        <rFont val="Cambria"/>
        <family val="1"/>
      </rPr>
      <t xml:space="preserve"> (lb/ft</t>
    </r>
    <r>
      <rPr>
        <vertAlign val="superscript"/>
        <sz val="11"/>
        <color theme="1"/>
        <rFont val="Cambria"/>
        <family val="1"/>
      </rPr>
      <t>2</t>
    </r>
    <r>
      <rPr>
        <sz val="11"/>
        <color theme="1"/>
        <rFont val="Cambria"/>
        <family val="1"/>
      </rPr>
      <t xml:space="preserve">) = </t>
    </r>
  </si>
  <si>
    <r>
      <t>0.75</t>
    </r>
    <r>
      <rPr>
        <i/>
        <sz val="11"/>
        <color theme="1"/>
        <rFont val="Cambria"/>
        <family val="1"/>
      </rPr>
      <t>L</t>
    </r>
    <r>
      <rPr>
        <sz val="11"/>
        <color theme="1"/>
        <rFont val="Cambria"/>
        <family val="1"/>
      </rPr>
      <t xml:space="preserve"> + 0.45</t>
    </r>
    <r>
      <rPr>
        <i/>
        <sz val="11"/>
        <color theme="1"/>
        <rFont val="Cambria"/>
        <family val="1"/>
      </rPr>
      <t>W</t>
    </r>
    <r>
      <rPr>
        <sz val="11"/>
        <color theme="1"/>
        <rFont val="Cambria"/>
        <family val="1"/>
      </rPr>
      <t xml:space="preserve"> (lb/ft</t>
    </r>
    <r>
      <rPr>
        <vertAlign val="superscript"/>
        <sz val="11"/>
        <color theme="1"/>
        <rFont val="Cambria"/>
        <family val="1"/>
      </rPr>
      <t>2</t>
    </r>
    <r>
      <rPr>
        <sz val="11"/>
        <color theme="1"/>
        <rFont val="Cambria"/>
        <family val="1"/>
      </rPr>
      <t xml:space="preserve">) = </t>
    </r>
  </si>
  <si>
    <r>
      <t>0.7</t>
    </r>
    <r>
      <rPr>
        <i/>
        <sz val="11"/>
        <color theme="1"/>
        <rFont val="Cambria"/>
        <family val="1"/>
      </rPr>
      <t>E</t>
    </r>
    <r>
      <rPr>
        <i/>
        <vertAlign val="subscript"/>
        <sz val="11"/>
        <color theme="1"/>
        <rFont val="Cambria"/>
        <family val="1"/>
      </rPr>
      <t>h</t>
    </r>
    <r>
      <rPr>
        <sz val="11"/>
        <color theme="1"/>
        <rFont val="Cambria"/>
        <family val="1"/>
      </rPr>
      <t xml:space="preserve"> (lb/ft</t>
    </r>
    <r>
      <rPr>
        <vertAlign val="superscript"/>
        <sz val="11"/>
        <color theme="1"/>
        <rFont val="Cambria"/>
        <family val="1"/>
      </rPr>
      <t>2</t>
    </r>
    <r>
      <rPr>
        <sz val="11"/>
        <color theme="1"/>
        <rFont val="Cambria"/>
        <family val="1"/>
      </rPr>
      <t xml:space="preserve">) = </t>
    </r>
  </si>
  <si>
    <r>
      <t>0.525</t>
    </r>
    <r>
      <rPr>
        <i/>
        <sz val="11"/>
        <color theme="1"/>
        <rFont val="Cambria"/>
        <family val="1"/>
      </rPr>
      <t>E</t>
    </r>
    <r>
      <rPr>
        <i/>
        <vertAlign val="subscript"/>
        <sz val="11"/>
        <color theme="1"/>
        <rFont val="Cambria"/>
        <family val="1"/>
      </rPr>
      <t>h</t>
    </r>
    <r>
      <rPr>
        <sz val="11"/>
        <color theme="1"/>
        <rFont val="Cambria"/>
        <family val="1"/>
      </rPr>
      <t xml:space="preserve"> + 0.75</t>
    </r>
    <r>
      <rPr>
        <i/>
        <sz val="11"/>
        <color theme="1"/>
        <rFont val="Cambria"/>
        <family val="1"/>
      </rPr>
      <t>L</t>
    </r>
    <r>
      <rPr>
        <sz val="11"/>
        <color theme="1"/>
        <rFont val="Cambria"/>
        <family val="1"/>
      </rPr>
      <t xml:space="preserve"> (lb/ft</t>
    </r>
    <r>
      <rPr>
        <vertAlign val="superscript"/>
        <sz val="11"/>
        <color theme="1"/>
        <rFont val="Cambria"/>
        <family val="1"/>
      </rPr>
      <t>2</t>
    </r>
    <r>
      <rPr>
        <sz val="11"/>
        <color theme="1"/>
        <rFont val="Cambria"/>
        <family val="1"/>
      </rPr>
      <t xml:space="preserve">) = </t>
    </r>
  </si>
  <si>
    <r>
      <t xml:space="preserve">Effective Depth of Joint Reinforcement, </t>
    </r>
    <r>
      <rPr>
        <i/>
        <sz val="11"/>
        <color theme="1"/>
        <rFont val="Cambria"/>
        <family val="1"/>
      </rPr>
      <t>d</t>
    </r>
    <r>
      <rPr>
        <i/>
        <vertAlign val="subscript"/>
        <sz val="11"/>
        <color theme="1"/>
        <rFont val="Cambria"/>
        <family val="1"/>
      </rPr>
      <t>JR</t>
    </r>
    <r>
      <rPr>
        <sz val="11"/>
        <color theme="1"/>
        <rFont val="Cambria"/>
        <family val="1"/>
      </rPr>
      <t xml:space="preserve"> (in.) = </t>
    </r>
  </si>
  <si>
    <t>Design Checks</t>
  </si>
  <si>
    <t xml:space="preserve">Out-of-Plane Shear Utilization = </t>
  </si>
  <si>
    <t xml:space="preserve">DISCLAIMER: The Block Design Collective (“BDC”) does not make any representations or warranties with respect to the accuracy or suitability of this information, and persons making use of this information do so at their own risk. BDC disclaims liability for damages of any kind, including any special, indirect, or consequential damages, which may result from use of this information. This information is not to be interpreted as indicating compliance with, or waiver of, any applicable building code, ordinance, standard or law.  </t>
  </si>
  <si>
    <t>Live Load (Uniform Only)</t>
  </si>
  <si>
    <t>Wind Load (Uniform Only)</t>
  </si>
  <si>
    <t>Seismic Load (Uniform Only)</t>
  </si>
  <si>
    <t>B</t>
  </si>
  <si>
    <r>
      <t xml:space="preserve">Specified Yield Strength, </t>
    </r>
    <r>
      <rPr>
        <i/>
        <sz val="11"/>
        <color theme="1"/>
        <rFont val="Cambria"/>
        <family val="1"/>
      </rPr>
      <t>f</t>
    </r>
    <r>
      <rPr>
        <i/>
        <vertAlign val="subscript"/>
        <sz val="11"/>
        <color theme="1"/>
        <rFont val="Cambria"/>
        <family val="1"/>
      </rPr>
      <t>yJR</t>
    </r>
    <r>
      <rPr>
        <sz val="11"/>
        <color theme="1"/>
        <rFont val="Cambria"/>
        <family val="1"/>
      </rPr>
      <t xml:space="preserve"> (lb/in.</t>
    </r>
    <r>
      <rPr>
        <vertAlign val="superscript"/>
        <sz val="11"/>
        <color theme="1"/>
        <rFont val="Cambria"/>
        <family val="1"/>
      </rPr>
      <t>2</t>
    </r>
    <r>
      <rPr>
        <sz val="11"/>
        <color theme="1"/>
        <rFont val="Cambria"/>
        <family val="1"/>
      </rPr>
      <t xml:space="preserve">) = </t>
    </r>
  </si>
  <si>
    <t>Horizontal Joint Reinforcement</t>
  </si>
  <si>
    <r>
      <t>Controlling Out-of-Plane Factored Load (lb/ft</t>
    </r>
    <r>
      <rPr>
        <vertAlign val="superscript"/>
        <sz val="11"/>
        <color theme="1"/>
        <rFont val="Cambria"/>
        <family val="1"/>
      </rPr>
      <t>2</t>
    </r>
    <r>
      <rPr>
        <sz val="11"/>
        <color theme="1"/>
        <rFont val="Cambria"/>
        <family val="1"/>
      </rPr>
      <t xml:space="preserve">) = </t>
    </r>
  </si>
  <si>
    <t>Medium Weight</t>
  </si>
  <si>
    <r>
      <t xml:space="preserve">Nominal CMU Thickness, </t>
    </r>
    <r>
      <rPr>
        <i/>
        <sz val="11"/>
        <color theme="1"/>
        <rFont val="Cambria"/>
        <family val="1"/>
      </rPr>
      <t>t</t>
    </r>
    <r>
      <rPr>
        <sz val="11"/>
        <color theme="1"/>
        <rFont val="Cambria"/>
        <family val="1"/>
      </rPr>
      <t xml:space="preserve"> (in.) = </t>
    </r>
  </si>
  <si>
    <t>Lightweight</t>
  </si>
  <si>
    <t>Normal Weight</t>
  </si>
  <si>
    <t>CMU Density Class</t>
  </si>
  <si>
    <r>
      <t xml:space="preserve">Specified CMU Thickness, </t>
    </r>
    <r>
      <rPr>
        <i/>
        <sz val="11"/>
        <color theme="1"/>
        <rFont val="Cambria"/>
        <family val="1"/>
      </rPr>
      <t>t</t>
    </r>
    <r>
      <rPr>
        <i/>
        <vertAlign val="subscript"/>
        <sz val="11"/>
        <color theme="1"/>
        <rFont val="Cambria"/>
        <family val="1"/>
      </rPr>
      <t>sp</t>
    </r>
    <r>
      <rPr>
        <sz val="11"/>
        <color theme="1"/>
        <rFont val="Cambria"/>
        <family val="1"/>
      </rPr>
      <t xml:space="preserve"> (in.) = </t>
    </r>
  </si>
  <si>
    <r>
      <t>Assembly Weight (lb/ft</t>
    </r>
    <r>
      <rPr>
        <vertAlign val="superscript"/>
        <sz val="11"/>
        <color theme="1"/>
        <rFont val="Cambria"/>
        <family val="1"/>
      </rPr>
      <t>2</t>
    </r>
    <r>
      <rPr>
        <sz val="11"/>
        <color theme="1"/>
        <rFont val="Cambria"/>
        <family val="1"/>
      </rPr>
      <t xml:space="preserve">) = </t>
    </r>
  </si>
  <si>
    <t xml:space="preserve">Mortar Cement Type = </t>
  </si>
  <si>
    <t>Span Direction</t>
  </si>
  <si>
    <t>Vertical</t>
  </si>
  <si>
    <t>M/S</t>
  </si>
  <si>
    <t>N</t>
  </si>
  <si>
    <r>
      <t>Modulus of Rupture (lb/in.</t>
    </r>
    <r>
      <rPr>
        <vertAlign val="superscript"/>
        <sz val="11"/>
        <color theme="1"/>
        <rFont val="Cambria"/>
        <family val="1"/>
      </rPr>
      <t>2</t>
    </r>
    <r>
      <rPr>
        <sz val="11"/>
        <color theme="1"/>
        <rFont val="Cambria"/>
        <family val="1"/>
      </rPr>
      <t xml:space="preserve">) = </t>
    </r>
  </si>
  <si>
    <t xml:space="preserve">Type of Assembly = </t>
  </si>
  <si>
    <r>
      <t xml:space="preserve">Velocity Pressure, </t>
    </r>
    <r>
      <rPr>
        <i/>
        <sz val="11"/>
        <color theme="1"/>
        <rFont val="Cambria"/>
        <family val="1"/>
      </rPr>
      <t>q</t>
    </r>
    <r>
      <rPr>
        <i/>
        <vertAlign val="subscript"/>
        <sz val="11"/>
        <color theme="1"/>
        <rFont val="Cambria"/>
        <family val="1"/>
      </rPr>
      <t>z</t>
    </r>
    <r>
      <rPr>
        <sz val="11"/>
        <color theme="1"/>
        <rFont val="Cambria"/>
        <family val="1"/>
      </rPr>
      <t xml:space="preserve"> (lb/ft</t>
    </r>
    <r>
      <rPr>
        <vertAlign val="superscript"/>
        <sz val="11"/>
        <color theme="1"/>
        <rFont val="Cambria"/>
        <family val="1"/>
      </rPr>
      <t>2</t>
    </r>
    <r>
      <rPr>
        <sz val="11"/>
        <color theme="1"/>
        <rFont val="Cambria"/>
        <family val="1"/>
      </rPr>
      <t xml:space="preserve">) = </t>
    </r>
  </si>
  <si>
    <r>
      <t xml:space="preserve">Gust-Effect Factor, </t>
    </r>
    <r>
      <rPr>
        <i/>
        <sz val="11"/>
        <color theme="1"/>
        <rFont val="Cambria"/>
        <family val="1"/>
      </rPr>
      <t>G</t>
    </r>
    <r>
      <rPr>
        <sz val="11"/>
        <color theme="1"/>
        <rFont val="Cambria"/>
        <family val="1"/>
      </rPr>
      <t xml:space="preserve"> = </t>
    </r>
  </si>
  <si>
    <t>Modulus of Rupture Values</t>
  </si>
  <si>
    <t>Selected Mortar</t>
  </si>
  <si>
    <r>
      <t xml:space="preserve">Force Coefficient, </t>
    </r>
    <r>
      <rPr>
        <i/>
        <sz val="11"/>
        <color theme="1"/>
        <rFont val="Cambria"/>
        <family val="1"/>
      </rPr>
      <t>C</t>
    </r>
    <r>
      <rPr>
        <i/>
        <vertAlign val="subscript"/>
        <sz val="11"/>
        <color theme="1"/>
        <rFont val="Cambria"/>
        <family val="1"/>
      </rPr>
      <t>f</t>
    </r>
    <r>
      <rPr>
        <sz val="11"/>
        <color theme="1"/>
        <rFont val="Cambria"/>
        <family val="1"/>
      </rPr>
      <t xml:space="preserve"> = </t>
    </r>
  </si>
  <si>
    <r>
      <t xml:space="preserve">Exterior Design Wind Pressure, </t>
    </r>
    <r>
      <rPr>
        <i/>
        <sz val="11"/>
        <color theme="1"/>
        <rFont val="Cambria"/>
        <family val="1"/>
      </rPr>
      <t>F</t>
    </r>
    <r>
      <rPr>
        <sz val="11"/>
        <color theme="1"/>
        <rFont val="Cambria"/>
        <family val="1"/>
      </rPr>
      <t xml:space="preserve"> (lb/ft</t>
    </r>
    <r>
      <rPr>
        <vertAlign val="superscript"/>
        <sz val="11"/>
        <color theme="1"/>
        <rFont val="Cambria"/>
        <family val="1"/>
      </rPr>
      <t>2</t>
    </r>
    <r>
      <rPr>
        <sz val="11"/>
        <color theme="1"/>
        <rFont val="Cambria"/>
        <family val="1"/>
      </rPr>
      <t xml:space="preserve">) = </t>
    </r>
  </si>
  <si>
    <r>
      <t>CMU Density (lb/ft</t>
    </r>
    <r>
      <rPr>
        <vertAlign val="superscript"/>
        <sz val="11"/>
        <color theme="1"/>
        <rFont val="Cambria"/>
        <family val="1"/>
      </rPr>
      <t>3</t>
    </r>
    <r>
      <rPr>
        <sz val="11"/>
        <color theme="1"/>
        <rFont val="Cambria"/>
        <family val="1"/>
      </rPr>
      <t>)</t>
    </r>
  </si>
  <si>
    <t>Load Combinations</t>
  </si>
  <si>
    <t>Out-of-Plane Factored Loads - Strength Level Loads</t>
  </si>
  <si>
    <r>
      <t>Controlling Out-of-Plane Factored Load - SD (lb/ft</t>
    </r>
    <r>
      <rPr>
        <vertAlign val="superscript"/>
        <sz val="11"/>
        <color theme="1"/>
        <rFont val="Cambria"/>
        <family val="1"/>
      </rPr>
      <t>2</t>
    </r>
    <r>
      <rPr>
        <sz val="11"/>
        <color theme="1"/>
        <rFont val="Cambria"/>
        <family val="1"/>
      </rPr>
      <t xml:space="preserve">) = </t>
    </r>
  </si>
  <si>
    <t>Out-of-Plane Factored Loads - Allowable Level Loads</t>
  </si>
  <si>
    <r>
      <t>Controlling Out-of-Plane Factored Load - ASD (lb/ft</t>
    </r>
    <r>
      <rPr>
        <vertAlign val="superscript"/>
        <sz val="11"/>
        <color theme="1"/>
        <rFont val="Cambria"/>
        <family val="1"/>
      </rPr>
      <t>2</t>
    </r>
    <r>
      <rPr>
        <sz val="11"/>
        <color theme="1"/>
        <rFont val="Cambria"/>
        <family val="1"/>
      </rPr>
      <t xml:space="preserve">) = </t>
    </r>
  </si>
  <si>
    <t>Axial Factored Loads - Strength Level Loads - Wall Base</t>
  </si>
  <si>
    <r>
      <t xml:space="preserve">Vertical Seismic Load at Wall Base, </t>
    </r>
    <r>
      <rPr>
        <i/>
        <sz val="11"/>
        <color theme="1"/>
        <rFont val="Cambria"/>
        <family val="1"/>
      </rPr>
      <t>E</t>
    </r>
    <r>
      <rPr>
        <i/>
        <vertAlign val="subscript"/>
        <sz val="11"/>
        <color theme="1"/>
        <rFont val="Cambria"/>
        <family val="1"/>
      </rPr>
      <t>v</t>
    </r>
    <r>
      <rPr>
        <sz val="11"/>
        <color theme="1"/>
        <rFont val="Cambria"/>
        <family val="1"/>
      </rPr>
      <t xml:space="preserve"> (lb/ft) = </t>
    </r>
  </si>
  <si>
    <t xml:space="preserve">Assembly Dead Load at Wall Base (lb/ft) = </t>
  </si>
  <si>
    <r>
      <t xml:space="preserve">Net Section Modulus, </t>
    </r>
    <r>
      <rPr>
        <i/>
        <sz val="11"/>
        <color theme="1"/>
        <rFont val="Cambria"/>
        <family val="1"/>
      </rPr>
      <t>S</t>
    </r>
    <r>
      <rPr>
        <i/>
        <vertAlign val="subscript"/>
        <sz val="11"/>
        <color theme="1"/>
        <rFont val="Cambria"/>
        <family val="1"/>
      </rPr>
      <t>n</t>
    </r>
    <r>
      <rPr>
        <sz val="11"/>
        <color theme="1"/>
        <rFont val="Cambria"/>
        <family val="1"/>
      </rPr>
      <t xml:space="preserve"> (in.</t>
    </r>
    <r>
      <rPr>
        <vertAlign val="superscript"/>
        <sz val="11"/>
        <color theme="1"/>
        <rFont val="Cambria"/>
        <family val="1"/>
      </rPr>
      <t>3</t>
    </r>
    <r>
      <rPr>
        <sz val="11"/>
        <color theme="1"/>
        <rFont val="Cambria"/>
        <family val="1"/>
      </rPr>
      <t xml:space="preserve">/ft) = </t>
    </r>
  </si>
  <si>
    <r>
      <t xml:space="preserve">Factored Out-of-Plane Moment, </t>
    </r>
    <r>
      <rPr>
        <i/>
        <sz val="11"/>
        <color theme="1"/>
        <rFont val="Cambria"/>
        <family val="1"/>
      </rPr>
      <t>M</t>
    </r>
    <r>
      <rPr>
        <i/>
        <vertAlign val="subscript"/>
        <sz val="11"/>
        <color theme="1"/>
        <rFont val="Cambria"/>
        <family val="1"/>
      </rPr>
      <t>u</t>
    </r>
    <r>
      <rPr>
        <sz val="11"/>
        <color theme="1"/>
        <rFont val="Cambria"/>
        <family val="1"/>
      </rPr>
      <t xml:space="preserve"> (in.-lb/ft) = </t>
    </r>
  </si>
  <si>
    <r>
      <t xml:space="preserve">Design Strength Modulus of Rupture, </t>
    </r>
    <r>
      <rPr>
        <i/>
        <sz val="11"/>
        <color theme="1"/>
        <rFont val="Cambria"/>
        <family val="1"/>
      </rPr>
      <t>ϕf</t>
    </r>
    <r>
      <rPr>
        <i/>
        <vertAlign val="subscript"/>
        <sz val="11"/>
        <color theme="1"/>
        <rFont val="Cambria"/>
        <family val="1"/>
      </rPr>
      <t>r</t>
    </r>
    <r>
      <rPr>
        <sz val="11"/>
        <color theme="1"/>
        <rFont val="Cambria"/>
        <family val="1"/>
      </rPr>
      <t xml:space="preserve"> (lb/in.</t>
    </r>
    <r>
      <rPr>
        <vertAlign val="superscript"/>
        <sz val="11"/>
        <color theme="1"/>
        <rFont val="Cambria"/>
        <family val="1"/>
      </rPr>
      <t>2</t>
    </r>
    <r>
      <rPr>
        <sz val="11"/>
        <color theme="1"/>
        <rFont val="Cambria"/>
        <family val="1"/>
      </rPr>
      <t xml:space="preserve">) = </t>
    </r>
  </si>
  <si>
    <r>
      <t xml:space="preserve">Strength Reduction Factor, </t>
    </r>
    <r>
      <rPr>
        <i/>
        <sz val="11"/>
        <color theme="1"/>
        <rFont val="Cambria"/>
        <family val="1"/>
      </rPr>
      <t>ϕ</t>
    </r>
    <r>
      <rPr>
        <sz val="11"/>
        <color theme="1"/>
        <rFont val="Cambria"/>
        <family val="1"/>
      </rPr>
      <t xml:space="preserve"> = </t>
    </r>
  </si>
  <si>
    <t>Out-of-Plane Flexure</t>
  </si>
  <si>
    <t>Out-of-Plane Shear</t>
  </si>
  <si>
    <r>
      <t>Factored Out-of-Plane Shear, V</t>
    </r>
    <r>
      <rPr>
        <i/>
        <vertAlign val="subscript"/>
        <sz val="11"/>
        <color theme="1"/>
        <rFont val="Cambria"/>
        <family val="1"/>
      </rPr>
      <t>u</t>
    </r>
    <r>
      <rPr>
        <sz val="11"/>
        <color theme="1"/>
        <rFont val="Cambria"/>
        <family val="1"/>
      </rPr>
      <t xml:space="preserve"> (lb/ft) = </t>
    </r>
  </si>
  <si>
    <r>
      <t xml:space="preserve">Net Shear Area, </t>
    </r>
    <r>
      <rPr>
        <i/>
        <sz val="11"/>
        <color theme="1"/>
        <rFont val="Cambria"/>
        <family val="1"/>
      </rPr>
      <t>A</t>
    </r>
    <r>
      <rPr>
        <i/>
        <vertAlign val="subscript"/>
        <sz val="11"/>
        <color theme="1"/>
        <rFont val="Cambria"/>
        <family val="1"/>
      </rPr>
      <t>nv</t>
    </r>
    <r>
      <rPr>
        <sz val="11"/>
        <color theme="1"/>
        <rFont val="Cambria"/>
        <family val="1"/>
      </rPr>
      <t xml:space="preserve"> (in.</t>
    </r>
    <r>
      <rPr>
        <vertAlign val="superscript"/>
        <sz val="11"/>
        <color theme="1"/>
        <rFont val="Cambria"/>
        <family val="1"/>
      </rPr>
      <t>2</t>
    </r>
    <r>
      <rPr>
        <sz val="11"/>
        <color theme="1"/>
        <rFont val="Cambria"/>
        <family val="1"/>
      </rPr>
      <t xml:space="preserve">/ft) = </t>
    </r>
  </si>
  <si>
    <t xml:space="preserve">Nominal Shear Strength Coefficient = </t>
  </si>
  <si>
    <r>
      <t xml:space="preserve">Design Shear Strength, </t>
    </r>
    <r>
      <rPr>
        <i/>
        <sz val="11"/>
        <color theme="1"/>
        <rFont val="Cambria"/>
        <family val="1"/>
      </rPr>
      <t>ϕV</t>
    </r>
    <r>
      <rPr>
        <i/>
        <vertAlign val="subscript"/>
        <sz val="11"/>
        <color theme="1"/>
        <rFont val="Cambria"/>
        <family val="1"/>
      </rPr>
      <t>n</t>
    </r>
    <r>
      <rPr>
        <sz val="11"/>
        <color theme="1"/>
        <rFont val="Cambria"/>
        <family val="1"/>
      </rPr>
      <t xml:space="preserve"> (lb/ft) = </t>
    </r>
  </si>
  <si>
    <r>
      <t xml:space="preserve">Net Cross-Sectional Area, </t>
    </r>
    <r>
      <rPr>
        <i/>
        <sz val="11"/>
        <color theme="1"/>
        <rFont val="Cambria"/>
        <family val="1"/>
      </rPr>
      <t>A</t>
    </r>
    <r>
      <rPr>
        <i/>
        <vertAlign val="subscript"/>
        <sz val="11"/>
        <color theme="1"/>
        <rFont val="Cambria"/>
        <family val="1"/>
      </rPr>
      <t>n</t>
    </r>
    <r>
      <rPr>
        <sz val="11"/>
        <color theme="1"/>
        <rFont val="Cambria"/>
        <family val="1"/>
      </rPr>
      <t xml:space="preserve"> (in.</t>
    </r>
    <r>
      <rPr>
        <vertAlign val="superscript"/>
        <sz val="11"/>
        <color theme="1"/>
        <rFont val="Cambria"/>
        <family val="1"/>
      </rPr>
      <t>2</t>
    </r>
    <r>
      <rPr>
        <sz val="11"/>
        <color theme="1"/>
        <rFont val="Cambria"/>
        <family val="1"/>
      </rPr>
      <t xml:space="preserve">/ft) = </t>
    </r>
  </si>
  <si>
    <r>
      <t xml:space="preserve">Minimum Factored Axial Stress, </t>
    </r>
    <r>
      <rPr>
        <i/>
        <sz val="11"/>
        <color theme="1"/>
        <rFont val="Cambria"/>
        <family val="1"/>
      </rPr>
      <t>P</t>
    </r>
    <r>
      <rPr>
        <i/>
        <vertAlign val="subscript"/>
        <sz val="11"/>
        <color theme="1"/>
        <rFont val="Cambria"/>
        <family val="1"/>
      </rPr>
      <t>u</t>
    </r>
    <r>
      <rPr>
        <sz val="11"/>
        <color theme="1"/>
        <rFont val="Cambria"/>
        <family val="1"/>
      </rPr>
      <t>/</t>
    </r>
    <r>
      <rPr>
        <i/>
        <sz val="11"/>
        <color theme="1"/>
        <rFont val="Cambria"/>
        <family val="1"/>
      </rPr>
      <t>A</t>
    </r>
    <r>
      <rPr>
        <i/>
        <vertAlign val="subscript"/>
        <sz val="11"/>
        <color theme="1"/>
        <rFont val="Cambria"/>
        <family val="1"/>
      </rPr>
      <t>n</t>
    </r>
    <r>
      <rPr>
        <sz val="11"/>
        <color theme="1"/>
        <rFont val="Cambria"/>
        <family val="1"/>
      </rPr>
      <t xml:space="preserve"> (lb/ft) = </t>
    </r>
  </si>
  <si>
    <r>
      <t xml:space="preserve">Factored Out-of-Plane Net Flexural Tension, </t>
    </r>
    <r>
      <rPr>
        <i/>
        <sz val="11"/>
        <color theme="1"/>
        <rFont val="Cambria"/>
        <family val="1"/>
      </rPr>
      <t>f</t>
    </r>
    <r>
      <rPr>
        <i/>
        <vertAlign val="subscript"/>
        <sz val="11"/>
        <color theme="1"/>
        <rFont val="Cambria"/>
        <family val="1"/>
      </rPr>
      <t>u</t>
    </r>
    <r>
      <rPr>
        <sz val="11"/>
        <color theme="1"/>
        <rFont val="Cambria"/>
        <family val="1"/>
      </rPr>
      <t xml:space="preserve"> (lb/in.</t>
    </r>
    <r>
      <rPr>
        <vertAlign val="superscript"/>
        <sz val="11"/>
        <color theme="1"/>
        <rFont val="Cambria"/>
        <family val="1"/>
      </rPr>
      <t>2</t>
    </r>
    <r>
      <rPr>
        <sz val="11"/>
        <color theme="1"/>
        <rFont val="Cambria"/>
        <family val="1"/>
      </rPr>
      <t xml:space="preserve">) = </t>
    </r>
  </si>
  <si>
    <t xml:space="preserve">Out-of-Plane Flexural Tension Utilization = </t>
  </si>
  <si>
    <t>Vertically Spanning, Cantilevered, Unreinforced Assembly</t>
  </si>
  <si>
    <t xml:space="preserve">Out-of-Plane Flexural Strength Utilization = </t>
  </si>
  <si>
    <t>Out-of-Plane Deflection</t>
  </si>
  <si>
    <r>
      <t xml:space="preserve">Compressive Strength, </t>
    </r>
    <r>
      <rPr>
        <i/>
        <sz val="11"/>
        <color theme="1"/>
        <rFont val="Cambria"/>
        <family val="1"/>
      </rPr>
      <t>f'</t>
    </r>
    <r>
      <rPr>
        <i/>
        <vertAlign val="subscript"/>
        <sz val="11"/>
        <color theme="1"/>
        <rFont val="Cambria"/>
        <family val="1"/>
      </rPr>
      <t>m</t>
    </r>
    <r>
      <rPr>
        <sz val="11"/>
        <color theme="1"/>
        <rFont val="Cambria"/>
        <family val="1"/>
      </rPr>
      <t xml:space="preserve"> (lb/in.</t>
    </r>
    <r>
      <rPr>
        <vertAlign val="superscript"/>
        <sz val="11"/>
        <color theme="1"/>
        <rFont val="Cambria"/>
        <family val="1"/>
      </rPr>
      <t>2</t>
    </r>
    <r>
      <rPr>
        <sz val="11"/>
        <color theme="1"/>
        <rFont val="Cambria"/>
        <family val="1"/>
      </rPr>
      <t xml:space="preserve">) = </t>
    </r>
  </si>
  <si>
    <r>
      <t xml:space="preserve">Short Period Spectral Response, </t>
    </r>
    <r>
      <rPr>
        <i/>
        <sz val="11"/>
        <color theme="1"/>
        <rFont val="Cambria"/>
        <family val="1"/>
      </rPr>
      <t>S</t>
    </r>
    <r>
      <rPr>
        <i/>
        <vertAlign val="subscript"/>
        <sz val="11"/>
        <color theme="1"/>
        <rFont val="Cambria"/>
        <family val="1"/>
      </rPr>
      <t>MS</t>
    </r>
    <r>
      <rPr>
        <sz val="11"/>
        <color theme="1"/>
        <rFont val="Cambria"/>
        <family val="1"/>
      </rPr>
      <t xml:space="preserve"> = </t>
    </r>
  </si>
  <si>
    <r>
      <t>Design Wind Pressure (lb/ft</t>
    </r>
    <r>
      <rPr>
        <vertAlign val="superscript"/>
        <sz val="11"/>
        <color theme="1"/>
        <rFont val="Cambria"/>
        <family val="1"/>
      </rPr>
      <t>2</t>
    </r>
    <r>
      <rPr>
        <sz val="11"/>
        <color theme="1"/>
        <rFont val="Cambria"/>
        <family val="1"/>
      </rPr>
      <t xml:space="preserve">) = </t>
    </r>
  </si>
  <si>
    <t xml:space="preserve">Out-of-Plane Flexure Utilization = </t>
  </si>
  <si>
    <t xml:space="preserve">Masonry Assembly Type = </t>
  </si>
  <si>
    <r>
      <t xml:space="preserve">Vertical Assembly Height, </t>
    </r>
    <r>
      <rPr>
        <i/>
        <sz val="11"/>
        <color theme="1"/>
        <rFont val="Cambria"/>
        <family val="1"/>
      </rPr>
      <t>H</t>
    </r>
    <r>
      <rPr>
        <sz val="11"/>
        <color theme="1"/>
        <rFont val="Cambria"/>
        <family val="1"/>
      </rPr>
      <t xml:space="preserve"> (ft) = </t>
    </r>
  </si>
  <si>
    <r>
      <t xml:space="preserve">Specified Yield Strength of Reinforcement, </t>
    </r>
    <r>
      <rPr>
        <i/>
        <sz val="11"/>
        <color theme="1"/>
        <rFont val="Cambria"/>
        <family val="1"/>
      </rPr>
      <t>f</t>
    </r>
    <r>
      <rPr>
        <i/>
        <vertAlign val="subscript"/>
        <sz val="11"/>
        <color theme="1"/>
        <rFont val="Cambria"/>
        <family val="1"/>
      </rPr>
      <t>y</t>
    </r>
    <r>
      <rPr>
        <sz val="11"/>
        <color theme="1"/>
        <rFont val="Cambria"/>
        <family val="1"/>
      </rPr>
      <t xml:space="preserve"> (lb/in.</t>
    </r>
    <r>
      <rPr>
        <vertAlign val="superscript"/>
        <sz val="11"/>
        <color theme="1"/>
        <rFont val="Cambria"/>
        <family val="1"/>
      </rPr>
      <t>2</t>
    </r>
    <r>
      <rPr>
        <sz val="11"/>
        <color theme="1"/>
        <rFont val="Cambria"/>
        <family val="1"/>
      </rPr>
      <t xml:space="preserve">) = </t>
    </r>
  </si>
  <si>
    <t xml:space="preserve">Vertical Reinforcement Size (No.) = </t>
  </si>
  <si>
    <t>Partial</t>
  </si>
  <si>
    <r>
      <t xml:space="preserve">One-Half of Specified Wall Thickness, </t>
    </r>
    <r>
      <rPr>
        <i/>
        <sz val="11"/>
        <color theme="1"/>
        <rFont val="Cambria"/>
        <family val="1"/>
      </rPr>
      <t>t</t>
    </r>
    <r>
      <rPr>
        <i/>
        <vertAlign val="subscript"/>
        <sz val="11"/>
        <color theme="1"/>
        <rFont val="Cambria"/>
        <family val="1"/>
      </rPr>
      <t>sp</t>
    </r>
    <r>
      <rPr>
        <sz val="11"/>
        <color theme="1"/>
        <rFont val="Cambria"/>
        <family val="1"/>
      </rPr>
      <t xml:space="preserve">/2 (in.) = </t>
    </r>
  </si>
  <si>
    <r>
      <t xml:space="preserve">Effective Depth of Vertical Reinforcement, </t>
    </r>
    <r>
      <rPr>
        <i/>
        <sz val="11"/>
        <color theme="1"/>
        <rFont val="Cambria"/>
        <family val="1"/>
      </rPr>
      <t>d</t>
    </r>
    <r>
      <rPr>
        <sz val="11"/>
        <color theme="1"/>
        <rFont val="Cambria"/>
        <family val="1"/>
      </rPr>
      <t xml:space="preserve"> (in.) = </t>
    </r>
  </si>
  <si>
    <t>Concrete Masonry Fence Wall Calculator</t>
  </si>
  <si>
    <t>Superimposed Live Loads</t>
  </si>
  <si>
    <t>Section Properties</t>
  </si>
  <si>
    <t>Assembly Width (in.)</t>
  </si>
  <si>
    <t>Vertically Spanning, Cantilevered, Reinforced Assembly</t>
  </si>
  <si>
    <r>
      <t xml:space="preserve">Net Section Modulus, </t>
    </r>
    <r>
      <rPr>
        <i/>
        <sz val="11"/>
        <color theme="1"/>
        <rFont val="Cambria"/>
        <family val="1"/>
      </rPr>
      <t>S</t>
    </r>
    <r>
      <rPr>
        <i/>
        <vertAlign val="subscript"/>
        <sz val="11"/>
        <color theme="1"/>
        <rFont val="Cambria"/>
        <family val="1"/>
      </rPr>
      <t>n</t>
    </r>
    <r>
      <rPr>
        <sz val="11"/>
        <color theme="1"/>
        <rFont val="Cambria"/>
        <family val="1"/>
      </rPr>
      <t xml:space="preserve"> (in.</t>
    </r>
    <r>
      <rPr>
        <vertAlign val="superscript"/>
        <sz val="11"/>
        <color theme="1"/>
        <rFont val="Cambria"/>
        <family val="1"/>
      </rPr>
      <t>3</t>
    </r>
    <r>
      <rPr>
        <sz val="11"/>
        <color theme="1"/>
        <rFont val="Cambria"/>
        <family val="1"/>
      </rPr>
      <t>/ft)</t>
    </r>
  </si>
  <si>
    <r>
      <t xml:space="preserve">Minimum Required Area of Reinforcement, </t>
    </r>
    <r>
      <rPr>
        <i/>
        <sz val="11"/>
        <color theme="1"/>
        <rFont val="Cambria"/>
        <family val="1"/>
      </rPr>
      <t>A</t>
    </r>
    <r>
      <rPr>
        <i/>
        <vertAlign val="subscript"/>
        <sz val="11"/>
        <color theme="1"/>
        <rFont val="Cambria"/>
        <family val="1"/>
      </rPr>
      <t>s-reqd</t>
    </r>
    <r>
      <rPr>
        <sz val="11"/>
        <color theme="1"/>
        <rFont val="Cambria"/>
        <family val="1"/>
      </rPr>
      <t xml:space="preserve"> (in.</t>
    </r>
    <r>
      <rPr>
        <vertAlign val="superscript"/>
        <sz val="11"/>
        <color theme="1"/>
        <rFont val="Cambria"/>
        <family val="1"/>
      </rPr>
      <t>2</t>
    </r>
    <r>
      <rPr>
        <sz val="11"/>
        <color theme="1"/>
        <rFont val="Cambria"/>
        <family val="1"/>
      </rPr>
      <t xml:space="preserve">/ft) = </t>
    </r>
  </si>
  <si>
    <t>Rebar Size (No.)</t>
  </si>
  <si>
    <r>
      <t>Area (in.</t>
    </r>
    <r>
      <rPr>
        <vertAlign val="superscript"/>
        <sz val="11"/>
        <color theme="1"/>
        <rFont val="Cambria"/>
        <family val="1"/>
      </rPr>
      <t>2</t>
    </r>
    <r>
      <rPr>
        <sz val="11"/>
        <color theme="1"/>
        <rFont val="Cambria"/>
        <family val="1"/>
      </rPr>
      <t>)</t>
    </r>
  </si>
  <si>
    <r>
      <t xml:space="preserve">Area of Reinforcement Selected, </t>
    </r>
    <r>
      <rPr>
        <i/>
        <sz val="11"/>
        <color theme="1"/>
        <rFont val="Cambria"/>
        <family val="1"/>
      </rPr>
      <t>A</t>
    </r>
    <r>
      <rPr>
        <i/>
        <vertAlign val="subscript"/>
        <sz val="11"/>
        <color theme="1"/>
        <rFont val="Cambria"/>
        <family val="1"/>
      </rPr>
      <t>s</t>
    </r>
    <r>
      <rPr>
        <sz val="11"/>
        <color theme="1"/>
        <rFont val="Cambria"/>
        <family val="1"/>
      </rPr>
      <t xml:space="preserve"> (in.</t>
    </r>
    <r>
      <rPr>
        <vertAlign val="superscript"/>
        <sz val="11"/>
        <color theme="1"/>
        <rFont val="Cambria"/>
        <family val="1"/>
      </rPr>
      <t>2</t>
    </r>
    <r>
      <rPr>
        <sz val="11"/>
        <color theme="1"/>
        <rFont val="Cambria"/>
        <family val="1"/>
      </rPr>
      <t xml:space="preserve">) = </t>
    </r>
  </si>
  <si>
    <t xml:space="preserve">Maximum Spacing of Vertical Reinforcement (in.) = </t>
  </si>
  <si>
    <r>
      <t xml:space="preserve">Tension-Controled Reinforcement Limit, </t>
    </r>
    <r>
      <rPr>
        <i/>
        <sz val="11"/>
        <color theme="1"/>
        <rFont val="Cambria"/>
        <family val="1"/>
      </rPr>
      <t>ρ</t>
    </r>
    <r>
      <rPr>
        <i/>
        <vertAlign val="subscript"/>
        <sz val="11"/>
        <color theme="1"/>
        <rFont val="Cambria"/>
        <family val="1"/>
      </rPr>
      <t>max</t>
    </r>
    <r>
      <rPr>
        <sz val="11"/>
        <color theme="1"/>
        <rFont val="Cambria"/>
        <family val="1"/>
      </rPr>
      <t xml:space="preserve"> = </t>
    </r>
  </si>
  <si>
    <r>
      <t xml:space="preserve">Provided Reinforcement Ratio, </t>
    </r>
    <r>
      <rPr>
        <i/>
        <sz val="11"/>
        <color theme="1"/>
        <rFont val="Cambria"/>
        <family val="1"/>
      </rPr>
      <t>ρ</t>
    </r>
    <r>
      <rPr>
        <sz val="11"/>
        <color theme="1"/>
        <rFont val="Cambria"/>
        <family val="1"/>
      </rPr>
      <t xml:space="preserve"> = </t>
    </r>
  </si>
  <si>
    <r>
      <t xml:space="preserve">Effective Compression Width, </t>
    </r>
    <r>
      <rPr>
        <i/>
        <sz val="11"/>
        <color theme="1"/>
        <rFont val="Cambria"/>
        <family val="1"/>
      </rPr>
      <t>b</t>
    </r>
    <r>
      <rPr>
        <sz val="11"/>
        <color theme="1"/>
        <rFont val="Cambria"/>
        <family val="1"/>
      </rPr>
      <t xml:space="preserve"> (in./ft) = </t>
    </r>
  </si>
  <si>
    <r>
      <t xml:space="preserve">Normalized Area of Reinforcement Selected, </t>
    </r>
    <r>
      <rPr>
        <i/>
        <sz val="11"/>
        <color theme="1"/>
        <rFont val="Cambria"/>
        <family val="1"/>
      </rPr>
      <t>A</t>
    </r>
    <r>
      <rPr>
        <i/>
        <vertAlign val="subscript"/>
        <sz val="11"/>
        <color theme="1"/>
        <rFont val="Cambria"/>
        <family val="1"/>
      </rPr>
      <t>s</t>
    </r>
    <r>
      <rPr>
        <sz val="11"/>
        <color theme="1"/>
        <rFont val="Cambria"/>
        <family val="1"/>
      </rPr>
      <t xml:space="preserve"> (in.</t>
    </r>
    <r>
      <rPr>
        <vertAlign val="superscript"/>
        <sz val="11"/>
        <color theme="1"/>
        <rFont val="Cambria"/>
        <family val="1"/>
      </rPr>
      <t>2</t>
    </r>
    <r>
      <rPr>
        <sz val="11"/>
        <color theme="1"/>
        <rFont val="Cambria"/>
        <family val="1"/>
      </rPr>
      <t xml:space="preserve">/ft) = </t>
    </r>
  </si>
  <si>
    <t xml:space="preserve">Vertical Span Tension-Controlled Check = </t>
  </si>
  <si>
    <r>
      <t xml:space="preserve">Design Moment Strength, </t>
    </r>
    <r>
      <rPr>
        <i/>
        <sz val="11"/>
        <color theme="1"/>
        <rFont val="Cambria"/>
        <family val="1"/>
      </rPr>
      <t>ϕM</t>
    </r>
    <r>
      <rPr>
        <i/>
        <vertAlign val="subscript"/>
        <sz val="11"/>
        <color theme="1"/>
        <rFont val="Cambria"/>
        <family val="1"/>
      </rPr>
      <t>n</t>
    </r>
    <r>
      <rPr>
        <sz val="11"/>
        <color theme="1"/>
        <rFont val="Cambria"/>
        <family val="1"/>
      </rPr>
      <t xml:space="preserve"> (in.-lb/ft) = </t>
    </r>
  </si>
  <si>
    <r>
      <t xml:space="preserve">Net Area, </t>
    </r>
    <r>
      <rPr>
        <i/>
        <sz val="11"/>
        <color theme="1"/>
        <rFont val="Cambria"/>
        <family val="1"/>
      </rPr>
      <t>A</t>
    </r>
    <r>
      <rPr>
        <i/>
        <vertAlign val="subscript"/>
        <sz val="11"/>
        <color theme="1"/>
        <rFont val="Cambria"/>
        <family val="1"/>
      </rPr>
      <t>n</t>
    </r>
    <r>
      <rPr>
        <sz val="11"/>
        <color theme="1"/>
        <rFont val="Cambria"/>
        <family val="1"/>
      </rPr>
      <t xml:space="preserve"> (in.</t>
    </r>
    <r>
      <rPr>
        <vertAlign val="superscript"/>
        <sz val="11"/>
        <color theme="1"/>
        <rFont val="Cambria"/>
        <family val="1"/>
      </rPr>
      <t>2</t>
    </r>
    <r>
      <rPr>
        <sz val="11"/>
        <color theme="1"/>
        <rFont val="Cambria"/>
        <family val="1"/>
      </rPr>
      <t>/ft)</t>
    </r>
  </si>
  <si>
    <t>Fully</t>
  </si>
  <si>
    <r>
      <t>Wall Weights (lb/ft</t>
    </r>
    <r>
      <rPr>
        <vertAlign val="superscript"/>
        <sz val="11"/>
        <color theme="1"/>
        <rFont val="Cambria"/>
        <family val="1"/>
      </rPr>
      <t>2</t>
    </r>
    <r>
      <rPr>
        <sz val="11"/>
        <color theme="1"/>
        <rFont val="Cambria"/>
        <family val="1"/>
      </rPr>
      <t>)</t>
    </r>
  </si>
  <si>
    <t>Thickness (in.)</t>
  </si>
  <si>
    <t>Out-of-Plane Flexure: Initial Check</t>
  </si>
  <si>
    <r>
      <t>Revised Assembly Weight (lb/ft</t>
    </r>
    <r>
      <rPr>
        <vertAlign val="superscript"/>
        <sz val="11"/>
        <color theme="1"/>
        <rFont val="Cambria"/>
        <family val="1"/>
      </rPr>
      <t>2</t>
    </r>
    <r>
      <rPr>
        <sz val="11"/>
        <color theme="1"/>
        <rFont val="Cambria"/>
        <family val="1"/>
      </rPr>
      <t xml:space="preserve">) = </t>
    </r>
  </si>
  <si>
    <r>
      <t xml:space="preserve">Revised Out-of-Plane Seismic Load, </t>
    </r>
    <r>
      <rPr>
        <i/>
        <sz val="11"/>
        <color theme="1"/>
        <rFont val="Cambria"/>
        <family val="1"/>
      </rPr>
      <t>F</t>
    </r>
    <r>
      <rPr>
        <i/>
        <vertAlign val="subscript"/>
        <sz val="11"/>
        <color theme="1"/>
        <rFont val="Cambria"/>
        <family val="1"/>
      </rPr>
      <t>p</t>
    </r>
    <r>
      <rPr>
        <sz val="11"/>
        <color theme="1"/>
        <rFont val="Cambria"/>
        <family val="1"/>
      </rPr>
      <t xml:space="preserve"> (lb/ft</t>
    </r>
    <r>
      <rPr>
        <vertAlign val="superscript"/>
        <sz val="11"/>
        <color theme="1"/>
        <rFont val="Cambria"/>
        <family val="1"/>
      </rPr>
      <t>2</t>
    </r>
    <r>
      <rPr>
        <sz val="11"/>
        <color theme="1"/>
        <rFont val="Cambria"/>
        <family val="1"/>
      </rPr>
      <t xml:space="preserve">) = </t>
    </r>
  </si>
  <si>
    <t>Out-of-Plane Flexure: Revised Check</t>
  </si>
  <si>
    <t>Out-of-Plane Flexure: Horizontal Span</t>
  </si>
  <si>
    <t>Joint Reinforcement</t>
  </si>
  <si>
    <t>3/16 in.</t>
  </si>
  <si>
    <t>Area</t>
  </si>
  <si>
    <t>Size</t>
  </si>
  <si>
    <t xml:space="preserve">Spacing of Vertical Reinforcement (ft) = </t>
  </si>
  <si>
    <r>
      <t xml:space="preserve">Factored Out-of-Plane Shear, </t>
    </r>
    <r>
      <rPr>
        <i/>
        <sz val="11"/>
        <color theme="1"/>
        <rFont val="Cambria"/>
        <family val="1"/>
      </rPr>
      <t>V</t>
    </r>
    <r>
      <rPr>
        <i/>
        <vertAlign val="subscript"/>
        <sz val="11"/>
        <color theme="1"/>
        <rFont val="Cambria"/>
        <family val="1"/>
      </rPr>
      <t>u</t>
    </r>
    <r>
      <rPr>
        <sz val="11"/>
        <color theme="1"/>
        <rFont val="Cambria"/>
        <family val="1"/>
      </rPr>
      <t xml:space="preserve"> (lb/ft) = </t>
    </r>
  </si>
  <si>
    <r>
      <t>Net Section Modulus (in.</t>
    </r>
    <r>
      <rPr>
        <vertAlign val="superscript"/>
        <sz val="11"/>
        <color theme="1"/>
        <rFont val="Cambria"/>
        <family val="1"/>
      </rPr>
      <t>3</t>
    </r>
    <r>
      <rPr>
        <sz val="11"/>
        <color theme="1"/>
        <rFont val="Cambria"/>
        <family val="1"/>
      </rPr>
      <t>/ft)</t>
    </r>
  </si>
  <si>
    <t>CMU Fence Wall Assembly</t>
  </si>
  <si>
    <t xml:space="preserve">Factored Overturning Moment at Base (in.-lb/ft) = </t>
  </si>
  <si>
    <t xml:space="preserve">Spacing of Vertical Reinforcement (in.) = </t>
  </si>
  <si>
    <t xml:space="preserve">Effective Depth of Vertical Reinforcement (in.) = </t>
  </si>
  <si>
    <t>Site-specific wind and seismic loading criteria is available here:</t>
  </si>
  <si>
    <t>https://ascehazardtool.org/</t>
  </si>
  <si>
    <t>Out-of-Plane Design Loading</t>
  </si>
  <si>
    <t>Reinforced</t>
  </si>
  <si>
    <t>Type M/S PCL or Mortar Cement</t>
  </si>
  <si>
    <r>
      <t xml:space="preserve">Importance Factor, </t>
    </r>
    <r>
      <rPr>
        <i/>
        <sz val="11"/>
        <color theme="1"/>
        <rFont val="Cambria"/>
        <family val="1"/>
      </rPr>
      <t>I</t>
    </r>
    <r>
      <rPr>
        <i/>
        <vertAlign val="subscript"/>
        <sz val="11"/>
        <color theme="1"/>
        <rFont val="Cambria"/>
        <family val="1"/>
      </rPr>
      <t>e</t>
    </r>
    <r>
      <rPr>
        <sz val="11"/>
        <color theme="1"/>
        <rFont val="Cambria"/>
        <family val="1"/>
      </rPr>
      <t xml:space="preserve"> = </t>
    </r>
  </si>
  <si>
    <r>
      <t xml:space="preserve">1 Second Spectral Response Parameter, </t>
    </r>
    <r>
      <rPr>
        <i/>
        <sz val="11"/>
        <color theme="1"/>
        <rFont val="Cambria"/>
        <family val="1"/>
      </rPr>
      <t>S</t>
    </r>
    <r>
      <rPr>
        <i/>
        <vertAlign val="subscript"/>
        <sz val="11"/>
        <color theme="1"/>
        <rFont val="Cambria"/>
        <family val="1"/>
      </rPr>
      <t>1</t>
    </r>
    <r>
      <rPr>
        <sz val="11"/>
        <color theme="1"/>
        <rFont val="Cambria"/>
        <family val="1"/>
      </rPr>
      <t xml:space="preserve"> = </t>
    </r>
  </si>
  <si>
    <r>
      <t xml:space="preserve">Equivalent Lateral, </t>
    </r>
    <r>
      <rPr>
        <i/>
        <sz val="11"/>
        <color theme="1"/>
        <rFont val="Cambria"/>
        <family val="1"/>
      </rPr>
      <t>E</t>
    </r>
    <r>
      <rPr>
        <i/>
        <vertAlign val="subscript"/>
        <sz val="11"/>
        <color theme="1"/>
        <rFont val="Cambria"/>
        <family val="1"/>
      </rPr>
      <t>h</t>
    </r>
    <r>
      <rPr>
        <sz val="11"/>
        <color theme="1"/>
        <rFont val="Cambria"/>
        <family val="1"/>
      </rPr>
      <t xml:space="preserve"> (lb/ft</t>
    </r>
    <r>
      <rPr>
        <vertAlign val="superscript"/>
        <sz val="11"/>
        <color theme="1"/>
        <rFont val="Cambria"/>
        <family val="1"/>
      </rPr>
      <t>2</t>
    </r>
    <r>
      <rPr>
        <sz val="11"/>
        <color theme="1"/>
        <rFont val="Cambria"/>
        <family val="1"/>
      </rPr>
      <t xml:space="preserve">) = </t>
    </r>
  </si>
  <si>
    <t xml:space="preserve">Maximum Spacing of Vertical Reinforcement if SDC D+ (in.) = </t>
  </si>
  <si>
    <r>
      <t xml:space="preserve">Governing Seismic Response Coefficient, </t>
    </r>
    <r>
      <rPr>
        <i/>
        <sz val="11"/>
        <color theme="1"/>
        <rFont val="Cambria"/>
        <family val="1"/>
      </rPr>
      <t>C</t>
    </r>
    <r>
      <rPr>
        <i/>
        <vertAlign val="subscript"/>
        <sz val="11"/>
        <color theme="1"/>
        <rFont val="Cambria"/>
        <family val="1"/>
      </rPr>
      <t>s</t>
    </r>
    <r>
      <rPr>
        <sz val="11"/>
        <color theme="1"/>
        <rFont val="Cambria"/>
        <family val="1"/>
      </rPr>
      <t xml:space="preserve"> = </t>
    </r>
  </si>
  <si>
    <r>
      <t>Equivalent Lateral Seismic Load (lb/ft</t>
    </r>
    <r>
      <rPr>
        <vertAlign val="superscript"/>
        <sz val="11"/>
        <color theme="1"/>
        <rFont val="Cambria"/>
        <family val="1"/>
      </rPr>
      <t>2</t>
    </r>
    <r>
      <rPr>
        <sz val="11"/>
        <color theme="1"/>
        <rFont val="Cambria"/>
        <family val="1"/>
      </rPr>
      <t xml:space="preserve">) = </t>
    </r>
  </si>
  <si>
    <t>Concrete Masonry Fence Wall - Assembly Properties</t>
  </si>
  <si>
    <t>Concrete Masonry Fence Wall - Assembly Design Loading</t>
  </si>
  <si>
    <t>Concrete Masonry Fence Wall - Design Results</t>
  </si>
  <si>
    <r>
      <t xml:space="preserve">Structural Period Exponent, </t>
    </r>
    <r>
      <rPr>
        <i/>
        <sz val="11"/>
        <color theme="1"/>
        <rFont val="Cambria"/>
        <family val="1"/>
      </rPr>
      <t>k</t>
    </r>
    <r>
      <rPr>
        <sz val="11"/>
        <color theme="1"/>
        <rFont val="Cambria"/>
        <family val="1"/>
      </rPr>
      <t xml:space="preserve"> = </t>
    </r>
  </si>
  <si>
    <r>
      <t xml:space="preserve">Unfactored Base Moment, </t>
    </r>
    <r>
      <rPr>
        <i/>
        <sz val="11"/>
        <color theme="1"/>
        <rFont val="Cambria"/>
        <family val="1"/>
      </rPr>
      <t>M</t>
    </r>
    <r>
      <rPr>
        <sz val="11"/>
        <color theme="1"/>
        <rFont val="Cambria"/>
        <family val="1"/>
      </rPr>
      <t xml:space="preserve"> (ft-lb/ft) = </t>
    </r>
  </si>
  <si>
    <r>
      <t xml:space="preserve">Base Seismic Response Coefficient, </t>
    </r>
    <r>
      <rPr>
        <i/>
        <sz val="11"/>
        <color theme="1"/>
        <rFont val="Cambria"/>
        <family val="1"/>
      </rPr>
      <t>C</t>
    </r>
    <r>
      <rPr>
        <i/>
        <vertAlign val="subscript"/>
        <sz val="11"/>
        <color theme="1"/>
        <rFont val="Cambria"/>
        <family val="1"/>
      </rPr>
      <t>s_12.8-3</t>
    </r>
    <r>
      <rPr>
        <sz val="11"/>
        <color theme="1"/>
        <rFont val="Cambria"/>
        <family val="1"/>
      </rPr>
      <t xml:space="preserve"> = </t>
    </r>
  </si>
  <si>
    <r>
      <t xml:space="preserve">Minimum Seismic Response Coefficient, </t>
    </r>
    <r>
      <rPr>
        <i/>
        <sz val="11"/>
        <color theme="1"/>
        <rFont val="Cambria"/>
        <family val="1"/>
      </rPr>
      <t>C</t>
    </r>
    <r>
      <rPr>
        <i/>
        <vertAlign val="subscript"/>
        <sz val="11"/>
        <color theme="1"/>
        <rFont val="Cambria"/>
        <family val="1"/>
      </rPr>
      <t>s-min_15.4-1</t>
    </r>
    <r>
      <rPr>
        <sz val="11"/>
        <color theme="1"/>
        <rFont val="Cambria"/>
        <family val="1"/>
      </rPr>
      <t xml:space="preserve"> = </t>
    </r>
  </si>
  <si>
    <r>
      <t xml:space="preserve">Minimum Seismic Response Coefficient, </t>
    </r>
    <r>
      <rPr>
        <i/>
        <sz val="11"/>
        <color theme="1"/>
        <rFont val="Cambria"/>
        <family val="1"/>
      </rPr>
      <t>C</t>
    </r>
    <r>
      <rPr>
        <i/>
        <vertAlign val="subscript"/>
        <sz val="11"/>
        <color theme="1"/>
        <rFont val="Cambria"/>
        <family val="1"/>
      </rPr>
      <t>s-min_15.4-2</t>
    </r>
    <r>
      <rPr>
        <sz val="11"/>
        <color theme="1"/>
        <rFont val="Cambria"/>
        <family val="1"/>
      </rPr>
      <t xml:space="preserve"> = </t>
    </r>
  </si>
  <si>
    <r>
      <t xml:space="preserve">Controlling Minimum Seismic Response Coefficient, </t>
    </r>
    <r>
      <rPr>
        <i/>
        <sz val="11"/>
        <color theme="1"/>
        <rFont val="Cambria"/>
        <family val="1"/>
      </rPr>
      <t>C</t>
    </r>
    <r>
      <rPr>
        <i/>
        <vertAlign val="subscript"/>
        <sz val="11"/>
        <color theme="1"/>
        <rFont val="Cambria"/>
        <family val="1"/>
      </rPr>
      <t>s-min</t>
    </r>
    <r>
      <rPr>
        <sz val="11"/>
        <color theme="1"/>
        <rFont val="Cambria"/>
        <family val="1"/>
      </rPr>
      <t xml:space="preserve"> = </t>
    </r>
  </si>
  <si>
    <r>
      <t>Base of Wall Triangular Loading Due to Seismic - ASD (lb/ft</t>
    </r>
    <r>
      <rPr>
        <vertAlign val="superscript"/>
        <sz val="11"/>
        <color theme="1"/>
        <rFont val="Cambria"/>
        <family val="1"/>
      </rPr>
      <t>2</t>
    </r>
    <r>
      <rPr>
        <sz val="11"/>
        <color theme="1"/>
        <rFont val="Cambria"/>
        <family val="1"/>
      </rPr>
      <t xml:space="preserve">) = </t>
    </r>
  </si>
  <si>
    <r>
      <t>Uniform Loading Due to Wind - ASD (lb/ft</t>
    </r>
    <r>
      <rPr>
        <vertAlign val="superscript"/>
        <sz val="11"/>
        <color theme="1"/>
        <rFont val="Cambria"/>
        <family val="1"/>
      </rPr>
      <t>2</t>
    </r>
    <r>
      <rPr>
        <sz val="11"/>
        <color theme="1"/>
        <rFont val="Cambria"/>
        <family val="1"/>
      </rPr>
      <t xml:space="preserve">) = </t>
    </r>
  </si>
  <si>
    <r>
      <t>Uniform Loading Due to Live Load - ASD (lb/ft</t>
    </r>
    <r>
      <rPr>
        <vertAlign val="superscript"/>
        <sz val="11"/>
        <color theme="1"/>
        <rFont val="Cambria"/>
        <family val="1"/>
      </rPr>
      <t>2</t>
    </r>
    <r>
      <rPr>
        <sz val="11"/>
        <color theme="1"/>
        <rFont val="Cambria"/>
        <family val="1"/>
      </rPr>
      <t xml:space="preserve">) = </t>
    </r>
  </si>
  <si>
    <t xml:space="preserve">Seismic Out-of-Plane Deflection (in.) = </t>
  </si>
  <si>
    <t xml:space="preserve">Wind Out-of-Plane Deflection (in.) = </t>
  </si>
  <si>
    <t xml:space="preserve">Combined Out-of-Plane Deflection (in.) = </t>
  </si>
  <si>
    <t xml:space="preserve">Out-of-Plane Deflection (in.) = </t>
  </si>
  <si>
    <t xml:space="preserve">Tension-Controlled Check = </t>
  </si>
  <si>
    <t>Version 1.1 Last Revised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</si>
</sst>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00"/>
    <numFmt numFmtId="165" formatCode="0.000"/>
    <numFmt numFmtId="166" formatCode="0.0"/>
    <numFmt numFmtId="167" formatCode="#,##0.000"/>
    <numFmt numFmtId="168" formatCode="#,##0.0"/>
  </numFmts>
  <fonts count="16" x14ac:knownFonts="1">
    <font>
      <sz val="11"/>
      <color theme="1"/>
      <name val="Calibri"/>
      <family val="2"/>
      <scheme val="minor"/>
    </font>
    <font>
      <i/>
      <sz val="11"/>
      <color theme="1"/>
      <name val="Cambria"/>
      <family val="1"/>
    </font>
    <font>
      <i/>
      <sz val="11"/>
      <color rgb="FF000000"/>
      <name val="Cambria"/>
      <family val="1"/>
    </font>
    <font>
      <i/>
      <vertAlign val="subscript"/>
      <sz val="11"/>
      <color rgb="FF000000"/>
      <name val="Cambria"/>
      <family val="1"/>
    </font>
    <font>
      <sz val="11"/>
      <color rgb="FF000000"/>
      <name val="Cambria"/>
      <family val="1"/>
    </font>
    <font>
      <b/>
      <sz val="11"/>
      <color theme="1"/>
      <name val="Cambria"/>
      <family val="1"/>
    </font>
    <font>
      <sz val="11"/>
      <color theme="1"/>
      <name val="Cambria"/>
      <family val="1"/>
    </font>
    <font>
      <vertAlign val="superscript"/>
      <sz val="11"/>
      <color theme="1"/>
      <name val="Cambria"/>
      <family val="1"/>
    </font>
    <font>
      <i/>
      <vertAlign val="subscript"/>
      <sz val="11"/>
      <color theme="1"/>
      <name val="Cambria"/>
      <family val="1"/>
    </font>
    <font>
      <b/>
      <sz val="14"/>
      <color theme="1"/>
      <name val="Cambria"/>
      <family val="1"/>
    </font>
    <font>
      <sz val="11"/>
      <color theme="1"/>
      <name val="Calibri"/>
      <family val="2"/>
      <scheme val="minor"/>
    </font>
    <font>
      <b/>
      <sz val="11"/>
      <color theme="1"/>
      <name val="Calibri"/>
      <family val="2"/>
      <scheme val="minor"/>
    </font>
    <font>
      <b/>
      <sz val="11"/>
      <color rgb="FF000000"/>
      <name val="Cambria"/>
      <family val="1"/>
    </font>
    <font>
      <u/>
      <sz val="11"/>
      <color theme="1"/>
      <name val="Cambria"/>
      <family val="1"/>
    </font>
    <font>
      <sz val="9"/>
      <color theme="1"/>
      <name val="Cambria"/>
      <family val="1"/>
    </font>
    <font>
      <u/>
      <sz val="11"/>
      <color theme="10"/>
      <name val="Calibri"/>
      <family val="2"/>
      <scheme val="minor"/>
    </font>
  </fonts>
  <fills count="3">
    <fill>
      <patternFill patternType="none"/>
    </fill>
    <fill>
      <patternFill patternType="gray125"/>
    </fill>
    <fill>
      <patternFill patternType="solid">
        <fgColor theme="9" tint="0.59999389629810485"/>
        <bgColor indexed="64"/>
      </patternFill>
    </fill>
  </fills>
  <borders count="9">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xf numFmtId="9" fontId="10" fillId="0" borderId="0" applyFont="0" applyFill="0" applyBorder="0" applyAlignment="0" applyProtection="0"/>
    <xf numFmtId="0" fontId="15" fillId="0" borderId="0" applyNumberFormat="0" applyFill="0" applyBorder="0" applyAlignment="0" applyProtection="0"/>
  </cellStyleXfs>
  <cellXfs count="73">
    <xf numFmtId="0" fontId="0" fillId="0" borderId="0" xfId="0"/>
    <xf numFmtId="0" fontId="5" fillId="0" borderId="0" xfId="0" applyFont="1"/>
    <xf numFmtId="0" fontId="6" fillId="0" borderId="0" xfId="0" applyFont="1"/>
    <xf numFmtId="0" fontId="6" fillId="0" borderId="0" xfId="0" applyFont="1" applyAlignment="1">
      <alignment horizontal="right"/>
    </xf>
    <xf numFmtId="0" fontId="4" fillId="0" borderId="0" xfId="0" applyFont="1" applyAlignment="1">
      <alignment horizontal="right"/>
    </xf>
    <xf numFmtId="166" fontId="6" fillId="0" borderId="0" xfId="0" applyNumberFormat="1" applyFont="1" applyAlignment="1">
      <alignment horizontal="left"/>
    </xf>
    <xf numFmtId="2" fontId="6" fillId="0" borderId="0" xfId="0" applyNumberFormat="1" applyFont="1" applyAlignment="1">
      <alignment horizontal="left"/>
    </xf>
    <xf numFmtId="0" fontId="6" fillId="0" borderId="3" xfId="0" applyFont="1" applyBorder="1"/>
    <xf numFmtId="0" fontId="6" fillId="0" borderId="4" xfId="0" applyFont="1" applyBorder="1"/>
    <xf numFmtId="0" fontId="6" fillId="0" borderId="5" xfId="0" applyFont="1" applyBorder="1"/>
    <xf numFmtId="0" fontId="6" fillId="0" borderId="6" xfId="0" applyFont="1" applyBorder="1"/>
    <xf numFmtId="0" fontId="6" fillId="0" borderId="7" xfId="0" applyFont="1" applyBorder="1"/>
    <xf numFmtId="0" fontId="6" fillId="0" borderId="1" xfId="0" applyFont="1" applyBorder="1"/>
    <xf numFmtId="0" fontId="6" fillId="0" borderId="8" xfId="0" applyFont="1" applyBorder="1"/>
    <xf numFmtId="0" fontId="6" fillId="0" borderId="0" xfId="0" applyFont="1" applyAlignment="1">
      <alignment horizontal="left"/>
    </xf>
    <xf numFmtId="3" fontId="6" fillId="0" borderId="0" xfId="0" applyNumberFormat="1" applyFont="1" applyAlignment="1">
      <alignment horizontal="left"/>
    </xf>
    <xf numFmtId="0" fontId="5" fillId="0" borderId="0" xfId="0" applyFont="1" applyAlignment="1">
      <alignment horizontal="center"/>
    </xf>
    <xf numFmtId="167" fontId="6" fillId="0" borderId="0" xfId="0" applyNumberFormat="1" applyFont="1" applyAlignment="1">
      <alignment horizontal="left"/>
    </xf>
    <xf numFmtId="0" fontId="11" fillId="0" borderId="2" xfId="0" applyFont="1" applyBorder="1"/>
    <xf numFmtId="0" fontId="0" fillId="0" borderId="3" xfId="0" applyBorder="1"/>
    <xf numFmtId="0" fontId="0" fillId="0" borderId="6" xfId="0" applyBorder="1"/>
    <xf numFmtId="0" fontId="0" fillId="0" borderId="1" xfId="0" applyBorder="1"/>
    <xf numFmtId="0" fontId="6" fillId="0" borderId="1" xfId="0" applyFont="1" applyBorder="1" applyAlignment="1">
      <alignment horizontal="right"/>
    </xf>
    <xf numFmtId="0" fontId="0" fillId="0" borderId="4" xfId="0" applyBorder="1"/>
    <xf numFmtId="166" fontId="6" fillId="0" borderId="6" xfId="0" applyNumberFormat="1" applyFont="1" applyBorder="1" applyAlignment="1">
      <alignment horizontal="left"/>
    </xf>
    <xf numFmtId="2" fontId="6" fillId="0" borderId="6" xfId="0" applyNumberFormat="1" applyFont="1" applyBorder="1" applyAlignment="1">
      <alignment horizontal="left"/>
    </xf>
    <xf numFmtId="9" fontId="6" fillId="0" borderId="0" xfId="1" applyFont="1" applyBorder="1" applyAlignment="1">
      <alignment horizontal="left"/>
    </xf>
    <xf numFmtId="9" fontId="6" fillId="0" borderId="1" xfId="1" applyFont="1" applyBorder="1" applyAlignment="1">
      <alignment horizontal="left"/>
    </xf>
    <xf numFmtId="0" fontId="6" fillId="2" borderId="0" xfId="0" applyFont="1" applyFill="1" applyAlignment="1" applyProtection="1">
      <alignment horizontal="left"/>
      <protection locked="0"/>
    </xf>
    <xf numFmtId="2" fontId="6" fillId="2" borderId="0" xfId="0" applyNumberFormat="1" applyFont="1" applyFill="1" applyAlignment="1" applyProtection="1">
      <alignment horizontal="left"/>
      <protection locked="0"/>
    </xf>
    <xf numFmtId="3" fontId="6" fillId="2" borderId="0" xfId="0" applyNumberFormat="1" applyFont="1" applyFill="1" applyAlignment="1" applyProtection="1">
      <alignment horizontal="left"/>
      <protection locked="0"/>
    </xf>
    <xf numFmtId="167" fontId="6" fillId="2" borderId="0" xfId="0" applyNumberFormat="1" applyFont="1" applyFill="1" applyAlignment="1" applyProtection="1">
      <alignment horizontal="left"/>
      <protection locked="0"/>
    </xf>
    <xf numFmtId="0" fontId="6" fillId="0" borderId="0" xfId="0" applyFont="1" applyProtection="1">
      <protection locked="0"/>
    </xf>
    <xf numFmtId="166" fontId="6" fillId="2" borderId="0" xfId="0" applyNumberFormat="1" applyFont="1" applyFill="1" applyAlignment="1" applyProtection="1">
      <alignment horizontal="left"/>
      <protection locked="0"/>
    </xf>
    <xf numFmtId="0" fontId="13" fillId="0" borderId="0" xfId="0" applyFont="1"/>
    <xf numFmtId="3" fontId="6" fillId="0" borderId="0" xfId="0" applyNumberFormat="1" applyFont="1"/>
    <xf numFmtId="0" fontId="0" fillId="0" borderId="0" xfId="0" applyAlignment="1">
      <alignment horizontal="right"/>
    </xf>
    <xf numFmtId="4" fontId="6" fillId="0" borderId="0" xfId="0" applyNumberFormat="1" applyFont="1" applyAlignment="1">
      <alignment horizontal="left"/>
    </xf>
    <xf numFmtId="0" fontId="15" fillId="0" borderId="0" xfId="2"/>
    <xf numFmtId="0" fontId="0" fillId="0" borderId="0" xfId="0" applyAlignment="1">
      <alignment horizontal="left"/>
    </xf>
    <xf numFmtId="0" fontId="6" fillId="2" borderId="0" xfId="0" applyFont="1" applyFill="1" applyAlignment="1" applyProtection="1">
      <alignment horizontal="center"/>
      <protection locked="0"/>
    </xf>
    <xf numFmtId="2" fontId="0" fillId="0" borderId="0" xfId="0" applyNumberFormat="1" applyAlignment="1">
      <alignment horizontal="left"/>
    </xf>
    <xf numFmtId="0" fontId="5" fillId="0" borderId="0" xfId="0" applyFont="1" applyAlignment="1">
      <alignment horizontal="center"/>
    </xf>
    <xf numFmtId="0" fontId="12" fillId="0" borderId="0" xfId="0" applyFont="1" applyAlignment="1">
      <alignment horizontal="center"/>
    </xf>
    <xf numFmtId="0" fontId="14" fillId="0" borderId="0" xfId="0" applyFont="1" applyAlignment="1">
      <alignment horizontal="left" wrapText="1"/>
    </xf>
    <xf numFmtId="0" fontId="9" fillId="0" borderId="0" xfId="0" applyFont="1" applyProtection="1"/>
    <xf numFmtId="0" fontId="6" fillId="0" borderId="0" xfId="0" applyFont="1" applyProtection="1"/>
    <xf numFmtId="0" fontId="6" fillId="0" borderId="0" xfId="0" applyFont="1" applyAlignment="1" applyProtection="1">
      <alignment horizontal="center" wrapText="1"/>
    </xf>
    <xf numFmtId="0" fontId="6" fillId="0" borderId="0" xfId="0" applyFont="1" applyAlignment="1" applyProtection="1">
      <alignment horizontal="right"/>
    </xf>
    <xf numFmtId="0" fontId="6" fillId="0" borderId="1" xfId="0" applyFont="1" applyBorder="1" applyProtection="1"/>
    <xf numFmtId="0" fontId="6" fillId="0" borderId="1" xfId="0" applyFont="1" applyBorder="1" applyAlignment="1" applyProtection="1">
      <alignment horizontal="center" wrapText="1"/>
    </xf>
    <xf numFmtId="0" fontId="6" fillId="0" borderId="1" xfId="0" applyFont="1" applyBorder="1" applyAlignment="1" applyProtection="1">
      <alignment horizontal="right"/>
    </xf>
    <xf numFmtId="3" fontId="6" fillId="0" borderId="1" xfId="0" applyNumberFormat="1" applyFont="1" applyBorder="1" applyAlignment="1" applyProtection="1">
      <alignment horizontal="center"/>
    </xf>
    <xf numFmtId="0" fontId="6" fillId="0" borderId="0" xfId="0" applyFont="1" applyAlignment="1" applyProtection="1">
      <alignment horizontal="center"/>
    </xf>
    <xf numFmtId="0" fontId="6" fillId="0" borderId="0" xfId="0" applyFont="1" applyAlignment="1" applyProtection="1">
      <alignment horizontal="center"/>
    </xf>
    <xf numFmtId="0" fontId="6" fillId="0" borderId="0" xfId="0" applyFont="1" applyAlignment="1" applyProtection="1">
      <alignment horizontal="left"/>
    </xf>
    <xf numFmtId="0" fontId="6" fillId="0" borderId="1" xfId="0" applyFont="1" applyBorder="1" applyAlignment="1" applyProtection="1">
      <alignment horizontal="center"/>
    </xf>
    <xf numFmtId="0" fontId="6" fillId="0" borderId="1" xfId="0" applyFont="1" applyBorder="1" applyAlignment="1" applyProtection="1">
      <alignment horizontal="center"/>
    </xf>
    <xf numFmtId="0" fontId="5" fillId="0" borderId="0" xfId="0" applyFont="1" applyProtection="1"/>
    <xf numFmtId="3" fontId="6" fillId="0" borderId="0" xfId="0" applyNumberFormat="1" applyFont="1" applyAlignment="1" applyProtection="1">
      <alignment horizontal="left"/>
    </xf>
    <xf numFmtId="2" fontId="6" fillId="0" borderId="0" xfId="0" applyNumberFormat="1" applyFont="1" applyAlignment="1" applyProtection="1">
      <alignment horizontal="left"/>
    </xf>
    <xf numFmtId="166" fontId="6" fillId="0" borderId="0" xfId="0" applyNumberFormat="1" applyFont="1" applyAlignment="1" applyProtection="1">
      <alignment horizontal="left"/>
    </xf>
    <xf numFmtId="0" fontId="4" fillId="0" borderId="0" xfId="0" applyFont="1" applyAlignment="1" applyProtection="1">
      <alignment horizontal="right"/>
    </xf>
    <xf numFmtId="168" fontId="6" fillId="0" borderId="0" xfId="0" applyNumberFormat="1" applyFont="1" applyAlignment="1" applyProtection="1">
      <alignment horizontal="left"/>
    </xf>
    <xf numFmtId="168" fontId="6" fillId="0" borderId="0" xfId="0" applyNumberFormat="1" applyFont="1" applyAlignment="1" applyProtection="1">
      <alignment horizontal="center"/>
    </xf>
    <xf numFmtId="2" fontId="6" fillId="0" borderId="0" xfId="0" applyNumberFormat="1" applyFont="1" applyAlignment="1" applyProtection="1">
      <alignment horizontal="center"/>
    </xf>
    <xf numFmtId="9" fontId="6" fillId="0" borderId="0" xfId="1" applyFont="1" applyAlignment="1" applyProtection="1">
      <alignment horizontal="left"/>
    </xf>
    <xf numFmtId="164" fontId="6" fillId="0" borderId="0" xfId="0" applyNumberFormat="1" applyFont="1" applyAlignment="1" applyProtection="1">
      <alignment horizontal="left"/>
    </xf>
    <xf numFmtId="165" fontId="6" fillId="0" borderId="0" xfId="0" applyNumberFormat="1" applyFont="1" applyAlignment="1" applyProtection="1">
      <alignment horizontal="left"/>
    </xf>
    <xf numFmtId="3" fontId="6" fillId="0" borderId="0" xfId="0" applyNumberFormat="1" applyFont="1" applyAlignment="1" applyProtection="1">
      <alignment horizontal="center"/>
    </xf>
    <xf numFmtId="0" fontId="0" fillId="0" borderId="0" xfId="0" applyProtection="1"/>
    <xf numFmtId="1" fontId="6" fillId="0" borderId="0" xfId="0" applyNumberFormat="1" applyFont="1" applyAlignment="1" applyProtection="1">
      <alignment horizontal="left"/>
    </xf>
    <xf numFmtId="4" fontId="6" fillId="0" borderId="0" xfId="0" applyNumberFormat="1" applyFont="1" applyAlignment="1" applyProtection="1">
      <alignment horizontal="left"/>
    </xf>
  </cellXfs>
  <cellStyles count="3">
    <cellStyle name="Hyperlink" xfId="2" builtinId="8"/>
    <cellStyle name="Normal" xfId="0" builtinId="0"/>
    <cellStyle name="Percent" xfId="1" builtinId="5"/>
  </cellStyles>
  <dxfs count="1">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0</xdr:col>
      <xdr:colOff>57392</xdr:colOff>
      <xdr:row>10</xdr:row>
      <xdr:rowOff>148005</xdr:rowOff>
    </xdr:from>
    <xdr:ext cx="7448307" cy="15140620"/>
    <xdr:sp macro="" textlink="">
      <xdr:nvSpPr>
        <xdr:cNvPr id="2" name="TextBox 1">
          <a:extLst>
            <a:ext uri="{FF2B5EF4-FFF2-40B4-BE49-F238E27FC236}">
              <a16:creationId xmlns:a16="http://schemas.microsoft.com/office/drawing/2014/main" id="{07C658A5-EB86-4FB5-8B5C-5A98243949BC}"/>
            </a:ext>
          </a:extLst>
        </xdr:cNvPr>
        <xdr:cNvSpPr txBox="1"/>
      </xdr:nvSpPr>
      <xdr:spPr>
        <a:xfrm>
          <a:off x="57392" y="1976805"/>
          <a:ext cx="7448307" cy="151406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lang="en-US" sz="1100" b="1">
              <a:latin typeface="Cambria" panose="02040503050406030204" pitchFamily="18" charset="0"/>
              <a:ea typeface="Cambria" panose="02040503050406030204" pitchFamily="18" charset="0"/>
            </a:rPr>
            <a:t>User Inputs - Concrete Masonry Fence Wall</a:t>
          </a:r>
          <a:r>
            <a:rPr lang="en-US" sz="1100" b="1" baseline="0">
              <a:latin typeface="Cambria" panose="02040503050406030204" pitchFamily="18" charset="0"/>
              <a:ea typeface="Cambria" panose="02040503050406030204" pitchFamily="18" charset="0"/>
            </a:rPr>
            <a:t> Design Calculator</a:t>
          </a:r>
        </a:p>
        <a:p>
          <a:r>
            <a:rPr lang="en-US" sz="1100" baseline="0">
              <a:latin typeface="Cambria" panose="02040503050406030204" pitchFamily="18" charset="0"/>
              <a:ea typeface="Cambria" panose="02040503050406030204" pitchFamily="18" charset="0"/>
            </a:rPr>
            <a:t>This calculator designs concrete masonry freestanding fence walls in accordance with the strength design provisions of TMS 402/602-22 and the loading criteria of ASCE/SEI 7-22 Chapter 29 for wind loading and Chapter 13 for seismic loading. Loading criteria is based on a uniform loading over wall surface with resultant at mid-height of the assembly. Designs are performed on a normalized per length of wall. </a:t>
          </a:r>
          <a:r>
            <a:rPr lang="en-US" sz="1100" baseline="0">
              <a:solidFill>
                <a:schemeClr val="dk1"/>
              </a:solidFill>
              <a:effectLst/>
              <a:latin typeface="Cambria" panose="02040503050406030204" pitchFamily="18" charset="0"/>
              <a:ea typeface="Cambria" panose="02040503050406030204" pitchFamily="18" charset="0"/>
              <a:cs typeface="+mn-cs"/>
            </a:rPr>
            <a:t>Highlighted cells are user inputs. Inputs and outputs use inch-pound units.</a:t>
          </a:r>
        </a:p>
        <a:p>
          <a:endParaRPr lang="en-US" sz="1100" baseline="0">
            <a:solidFill>
              <a:schemeClr val="dk1"/>
            </a:solidFill>
            <a:effectLst/>
            <a:latin typeface="Cambria" panose="02040503050406030204" pitchFamily="18" charset="0"/>
            <a:ea typeface="Cambria" panose="02040503050406030204" pitchFamily="18" charset="0"/>
            <a:cs typeface="+mn-cs"/>
          </a:endParaRPr>
        </a:p>
        <a:p>
          <a:r>
            <a:rPr lang="en-US" sz="1100" u="sng" baseline="0">
              <a:latin typeface="Cambria" panose="02040503050406030204" pitchFamily="18" charset="0"/>
              <a:ea typeface="Cambria" panose="02040503050406030204" pitchFamily="18" charset="0"/>
            </a:rPr>
            <a:t>User Inputs - Assembly Properties</a:t>
          </a:r>
        </a:p>
        <a:p>
          <a:r>
            <a:rPr lang="en-US" sz="1100" baseline="0">
              <a:latin typeface="Cambria" panose="02040503050406030204" pitchFamily="18" charset="0"/>
              <a:ea typeface="Cambria" panose="02040503050406030204" pitchFamily="18" charset="0"/>
            </a:rPr>
            <a:t>1) Nominal CMU Thickness, </a:t>
          </a:r>
          <a:r>
            <a:rPr lang="en-US" sz="1100" i="1" baseline="0">
              <a:latin typeface="Cambria" panose="02040503050406030204" pitchFamily="18" charset="0"/>
              <a:ea typeface="Cambria" panose="02040503050406030204" pitchFamily="18" charset="0"/>
            </a:rPr>
            <a:t>t</a:t>
          </a:r>
          <a:r>
            <a:rPr lang="en-US" sz="1100" baseline="0">
              <a:latin typeface="Cambria" panose="02040503050406030204" pitchFamily="18" charset="0"/>
              <a:ea typeface="Cambria" panose="02040503050406030204" pitchFamily="18" charset="0"/>
            </a:rPr>
            <a:t> (in.) - Options include 6, 8, 10, and 12 in. concrete masonry units. The specified wall thickness is assumed to be </a:t>
          </a:r>
          <a:r>
            <a:rPr lang="en-US" sz="1100" baseline="30000">
              <a:latin typeface="Cambria" panose="02040503050406030204" pitchFamily="18" charset="0"/>
              <a:ea typeface="Cambria" panose="02040503050406030204" pitchFamily="18" charset="0"/>
            </a:rPr>
            <a:t>3</a:t>
          </a:r>
          <a:r>
            <a:rPr lang="en-US" sz="1100" baseline="0">
              <a:latin typeface="Cambria" panose="02040503050406030204" pitchFamily="18" charset="0"/>
              <a:ea typeface="Cambria" panose="02040503050406030204" pitchFamily="18" charset="0"/>
            </a:rPr>
            <a:t>/</a:t>
          </a:r>
          <a:r>
            <a:rPr lang="en-US" sz="1100" baseline="-25000">
              <a:latin typeface="Cambria" panose="02040503050406030204" pitchFamily="18" charset="0"/>
              <a:ea typeface="Cambria" panose="02040503050406030204" pitchFamily="18" charset="0"/>
            </a:rPr>
            <a:t>8</a:t>
          </a:r>
          <a:r>
            <a:rPr lang="en-US" sz="1100" baseline="0">
              <a:latin typeface="Cambria" panose="02040503050406030204" pitchFamily="18" charset="0"/>
              <a:ea typeface="Cambria" panose="02040503050406030204" pitchFamily="18" charset="0"/>
            </a:rPr>
            <a:t> in. less than the nominal wall thickness.</a:t>
          </a:r>
        </a:p>
        <a:p>
          <a:pPr marL="0" marR="0" lvl="0" indent="0" defTabSz="914400" eaLnBrk="1" fontAlgn="auto" latinLnBrk="0" hangingPunct="1">
            <a:lnSpc>
              <a:spcPct val="100000"/>
            </a:lnSpc>
            <a:spcBef>
              <a:spcPts val="0"/>
            </a:spcBef>
            <a:spcAft>
              <a:spcPts val="0"/>
            </a:spcAft>
            <a:buClrTx/>
            <a:buSzTx/>
            <a:buFontTx/>
            <a:buNone/>
            <a:tabLst/>
            <a:defRPr/>
          </a:pPr>
          <a:r>
            <a:rPr lang="en-US" sz="1100" b="0" i="0" baseline="0">
              <a:solidFill>
                <a:schemeClr val="dk1"/>
              </a:solidFill>
              <a:effectLst/>
              <a:latin typeface="Cambria" panose="02040503050406030204" pitchFamily="18" charset="0"/>
              <a:ea typeface="Cambria" panose="02040503050406030204" pitchFamily="18" charset="0"/>
              <a:cs typeface="+mn-cs"/>
            </a:rPr>
            <a:t>2) Vertical Assembly Height (ft) - Fences are assumed cantilevered about the base of the assembly. The wall height is measured from the bottom of the masonry to the top of the assembly.</a:t>
          </a:r>
        </a:p>
        <a:p>
          <a:pPr marL="0" marR="0" lvl="0" indent="0" defTabSz="914400" eaLnBrk="1" fontAlgn="auto" latinLnBrk="0" hangingPunct="1">
            <a:lnSpc>
              <a:spcPct val="100000"/>
            </a:lnSpc>
            <a:spcBef>
              <a:spcPts val="0"/>
            </a:spcBef>
            <a:spcAft>
              <a:spcPts val="0"/>
            </a:spcAft>
            <a:buClrTx/>
            <a:buSzTx/>
            <a:buFontTx/>
            <a:buNone/>
            <a:tabLst/>
            <a:defRPr/>
          </a:pPr>
          <a:r>
            <a:rPr lang="en-US" sz="1100" b="0" i="0" baseline="0">
              <a:solidFill>
                <a:schemeClr val="dk1"/>
              </a:solidFill>
              <a:effectLst/>
              <a:latin typeface="Cambria" panose="02040503050406030204" pitchFamily="18" charset="0"/>
              <a:ea typeface="Cambria" panose="02040503050406030204" pitchFamily="18" charset="0"/>
              <a:cs typeface="+mn-cs"/>
            </a:rPr>
            <a:t>3) CMU Density (lb/ft</a:t>
          </a:r>
          <a:r>
            <a:rPr lang="en-US" sz="1100" b="0" i="0" baseline="30000">
              <a:solidFill>
                <a:schemeClr val="dk1"/>
              </a:solidFill>
              <a:effectLst/>
              <a:latin typeface="Cambria" panose="02040503050406030204" pitchFamily="18" charset="0"/>
              <a:ea typeface="Cambria" panose="02040503050406030204" pitchFamily="18" charset="0"/>
              <a:cs typeface="+mn-cs"/>
            </a:rPr>
            <a:t>3</a:t>
          </a:r>
          <a:r>
            <a:rPr lang="en-US" sz="1100" b="0" i="0" baseline="0">
              <a:solidFill>
                <a:schemeClr val="dk1"/>
              </a:solidFill>
              <a:effectLst/>
              <a:latin typeface="Cambria" panose="02040503050406030204" pitchFamily="18" charset="0"/>
              <a:ea typeface="Cambria" panose="02040503050406030204" pitchFamily="18" charset="0"/>
              <a:cs typeface="+mn-cs"/>
            </a:rPr>
            <a:t>) - Most concrete masonry units have densities that vary from 100 lb/ft</a:t>
          </a:r>
          <a:r>
            <a:rPr lang="en-US" sz="1100" b="0" i="0" baseline="30000">
              <a:solidFill>
                <a:schemeClr val="dk1"/>
              </a:solidFill>
              <a:effectLst/>
              <a:latin typeface="Cambria" panose="02040503050406030204" pitchFamily="18" charset="0"/>
              <a:ea typeface="Cambria" panose="02040503050406030204" pitchFamily="18" charset="0"/>
              <a:cs typeface="+mn-cs"/>
            </a:rPr>
            <a:t>3</a:t>
          </a:r>
          <a:r>
            <a:rPr lang="en-US" sz="1100" b="0" i="0" baseline="0">
              <a:solidFill>
                <a:schemeClr val="dk1"/>
              </a:solidFill>
              <a:effectLst/>
              <a:latin typeface="Cambria" panose="02040503050406030204" pitchFamily="18" charset="0"/>
              <a:ea typeface="Cambria" panose="02040503050406030204" pitchFamily="18" charset="0"/>
              <a:cs typeface="+mn-cs"/>
            </a:rPr>
            <a:t> to 130 lb/ft</a:t>
          </a:r>
          <a:r>
            <a:rPr lang="en-US" sz="1100" b="0" i="0" baseline="30000">
              <a:solidFill>
                <a:schemeClr val="dk1"/>
              </a:solidFill>
              <a:effectLst/>
              <a:latin typeface="Cambria" panose="02040503050406030204" pitchFamily="18" charset="0"/>
              <a:ea typeface="Cambria" panose="02040503050406030204" pitchFamily="18" charset="0"/>
              <a:cs typeface="+mn-cs"/>
            </a:rPr>
            <a:t>3</a:t>
          </a:r>
          <a:r>
            <a:rPr lang="en-US" sz="1100" b="0" i="0" baseline="0">
              <a:solidFill>
                <a:schemeClr val="dk1"/>
              </a:solidFill>
              <a:effectLst/>
              <a:latin typeface="Cambria" panose="02040503050406030204" pitchFamily="18" charset="0"/>
              <a:ea typeface="Cambria" panose="02040503050406030204" pitchFamily="18" charset="0"/>
              <a:cs typeface="+mn-cs"/>
            </a:rPr>
            <a:t>, depending on the aggregate used in their production. The density of the CMU is used in determining the assembly weight for applicable out-of-plane design checks, and when applicable, corresponding out-of-plane seismic loads.</a:t>
          </a:r>
          <a:endParaRPr lang="en-US">
            <a:effectLst/>
            <a:latin typeface="Cambria" panose="02040503050406030204" pitchFamily="18" charset="0"/>
            <a:ea typeface="Cambria" panose="02040503050406030204" pitchFamily="18" charset="0"/>
          </a:endParaRPr>
        </a:p>
        <a:p>
          <a:r>
            <a:rPr lang="en-US" sz="1100" baseline="0">
              <a:latin typeface="Cambria" panose="02040503050406030204" pitchFamily="18" charset="0"/>
              <a:ea typeface="Cambria" panose="02040503050406030204" pitchFamily="18" charset="0"/>
            </a:rPr>
            <a:t>4) Masonry Assembly Type - This calculator designs fences as either reinforced or unreinforced based on user selection. For either scenario, the fence assembly is assumed to be a vertically cantilevered element supported solely at the base. Per Section 15.6.8 of ASCE/SEI 7, unreinforced concrete masonry fence wall assemblies are not permitted.</a:t>
          </a:r>
        </a:p>
        <a:p>
          <a:pPr marL="0" marR="0" lvl="0" indent="0" defTabSz="914400" eaLnBrk="1" fontAlgn="auto" latinLnBrk="0" hangingPunct="1">
            <a:lnSpc>
              <a:spcPct val="100000"/>
            </a:lnSpc>
            <a:spcBef>
              <a:spcPts val="0"/>
            </a:spcBef>
            <a:spcAft>
              <a:spcPts val="0"/>
            </a:spcAft>
            <a:buClrTx/>
            <a:buSzTx/>
            <a:buFontTx/>
            <a:buNone/>
            <a:tabLst/>
            <a:defRPr/>
          </a:pPr>
          <a:r>
            <a:rPr lang="en-US" sz="1100" b="0" i="0" baseline="0">
              <a:solidFill>
                <a:schemeClr val="dk1"/>
              </a:solidFill>
              <a:effectLst/>
              <a:latin typeface="Cambria" panose="02040503050406030204" pitchFamily="18" charset="0"/>
              <a:ea typeface="Cambria" panose="02040503050406030204" pitchFamily="18" charset="0"/>
              <a:cs typeface="+mn-cs"/>
            </a:rPr>
            <a:t>5) Mortar Type - When joint reinforcement is used to resist applied loads, TMS 402 limits the mortar to either portland cement/lime or mortar cement mortars. When the spacing of the vertical reinforcement exceeds 6</a:t>
          </a:r>
          <a:r>
            <a:rPr lang="en-US" sz="1100" b="0" i="1" baseline="0">
              <a:solidFill>
                <a:schemeClr val="dk1"/>
              </a:solidFill>
              <a:effectLst/>
              <a:latin typeface="Cambria" panose="02040503050406030204" pitchFamily="18" charset="0"/>
              <a:ea typeface="Cambria" panose="02040503050406030204" pitchFamily="18" charset="0"/>
              <a:cs typeface="+mn-cs"/>
            </a:rPr>
            <a:t>t</a:t>
          </a:r>
          <a:r>
            <a:rPr lang="en-US" sz="1100" b="0" i="0" baseline="0">
              <a:solidFill>
                <a:schemeClr val="dk1"/>
              </a:solidFill>
              <a:effectLst/>
              <a:latin typeface="Cambria" panose="02040503050406030204" pitchFamily="18" charset="0"/>
              <a:ea typeface="Cambria" panose="02040503050406030204" pitchFamily="18" charset="0"/>
              <a:cs typeface="+mn-cs"/>
            </a:rPr>
            <a:t> (6 times the nominal thickness of the assembly) for reinforced assemblies, this calculator checks the horizontal span between the vertically reinforced sections using joint reinforcement to verify the assembly can safely distribute the applied out-of-plane loads. When these conditions are encountered, the report output notes the mandatory use of joint reinforcement and either portland cement/lime or mortar cement mortar. When designing unreinforced assemblies, or when the spacing of the vertical reinforcement does not exceed 6</a:t>
          </a:r>
          <a:r>
            <a:rPr lang="en-US" sz="1100" b="0" i="1" baseline="0">
              <a:solidFill>
                <a:schemeClr val="dk1"/>
              </a:solidFill>
              <a:effectLst/>
              <a:latin typeface="Cambria" panose="02040503050406030204" pitchFamily="18" charset="0"/>
              <a:ea typeface="Cambria" panose="02040503050406030204" pitchFamily="18" charset="0"/>
              <a:cs typeface="+mn-cs"/>
            </a:rPr>
            <a:t>t</a:t>
          </a:r>
          <a:r>
            <a:rPr lang="en-US" sz="1100" b="0" i="0" baseline="0">
              <a:solidFill>
                <a:schemeClr val="dk1"/>
              </a:solidFill>
              <a:effectLst/>
              <a:latin typeface="Cambria" panose="02040503050406030204" pitchFamily="18" charset="0"/>
              <a:ea typeface="Cambria" panose="02040503050406030204" pitchFamily="18" charset="0"/>
              <a:cs typeface="+mn-cs"/>
            </a:rPr>
            <a:t>, any mortar type may be selected.</a:t>
          </a:r>
        </a:p>
        <a:p>
          <a:pPr marL="0" marR="0" lvl="0" indent="0" defTabSz="914400" eaLnBrk="1" fontAlgn="auto" latinLnBrk="0" hangingPunct="1">
            <a:lnSpc>
              <a:spcPct val="100000"/>
            </a:lnSpc>
            <a:spcBef>
              <a:spcPts val="0"/>
            </a:spcBef>
            <a:spcAft>
              <a:spcPts val="0"/>
            </a:spcAft>
            <a:buClrTx/>
            <a:buSzTx/>
            <a:buFontTx/>
            <a:buNone/>
            <a:tabLst/>
            <a:defRPr/>
          </a:pPr>
          <a:r>
            <a:rPr lang="en-US" sz="1100" b="0" i="0" baseline="0">
              <a:solidFill>
                <a:schemeClr val="dk1"/>
              </a:solidFill>
              <a:effectLst/>
              <a:latin typeface="Cambria" panose="02040503050406030204" pitchFamily="18" charset="0"/>
              <a:ea typeface="Cambria" panose="02040503050406030204" pitchFamily="18" charset="0"/>
              <a:cs typeface="+mn-cs"/>
            </a:rPr>
            <a:t>6) Vertical Reinforcement Size (No.) - Vertical reinforcing bar sizes permitted include No. 3 through No. 11 reinforcing bars reflecting the full range of bar sizes permitted by TMS 402.</a:t>
          </a:r>
        </a:p>
        <a:p>
          <a:r>
            <a:rPr lang="en-US" sz="1100" baseline="0">
              <a:latin typeface="Cambria" panose="02040503050406030204" pitchFamily="18" charset="0"/>
              <a:ea typeface="Cambria" panose="02040503050406030204" pitchFamily="18" charset="0"/>
            </a:rPr>
            <a:t>7) One-Half of Specified Wall Thickness, </a:t>
          </a:r>
          <a:r>
            <a:rPr lang="en-US" sz="1100" i="1" baseline="0">
              <a:latin typeface="Cambria" panose="02040503050406030204" pitchFamily="18" charset="0"/>
              <a:ea typeface="Cambria" panose="02040503050406030204" pitchFamily="18" charset="0"/>
            </a:rPr>
            <a:t>t</a:t>
          </a:r>
          <a:r>
            <a:rPr lang="en-US" sz="1100" i="1" baseline="-25000">
              <a:latin typeface="Cambria" panose="02040503050406030204" pitchFamily="18" charset="0"/>
              <a:ea typeface="Cambria" panose="02040503050406030204" pitchFamily="18" charset="0"/>
            </a:rPr>
            <a:t>sp</a:t>
          </a:r>
          <a:r>
            <a:rPr lang="en-US" sz="1100" baseline="0">
              <a:latin typeface="Cambria" panose="02040503050406030204" pitchFamily="18" charset="0"/>
              <a:ea typeface="Cambria" panose="02040503050406030204" pitchFamily="18" charset="0"/>
            </a:rPr>
            <a:t>/2 (in.) - Placing reinforcing bars in the center of the assembly is a common detailing practice. For user convenience, the calculator determines this dimension based on the user-selected nominal wall thickness. </a:t>
          </a:r>
        </a:p>
        <a:p>
          <a:r>
            <a:rPr lang="en-US" sz="1100" baseline="0">
              <a:latin typeface="Cambria" panose="02040503050406030204" pitchFamily="18" charset="0"/>
              <a:ea typeface="Cambria" panose="02040503050406030204" pitchFamily="18" charset="0"/>
            </a:rPr>
            <a:t>8) Effective Depth of Vertical Reinforcement, </a:t>
          </a:r>
          <a:r>
            <a:rPr lang="en-US" sz="1100" i="1" baseline="0">
              <a:latin typeface="Cambria" panose="02040503050406030204" pitchFamily="18" charset="0"/>
              <a:ea typeface="Cambria" panose="02040503050406030204" pitchFamily="18" charset="0"/>
            </a:rPr>
            <a:t>d</a:t>
          </a:r>
          <a:r>
            <a:rPr lang="en-US" sz="1100" baseline="0">
              <a:latin typeface="Cambria" panose="02040503050406030204" pitchFamily="18" charset="0"/>
              <a:ea typeface="Cambria" panose="02040503050406030204" pitchFamily="18" charset="0"/>
            </a:rPr>
            <a:t> (in.) = Distance from the extreme compression face of the assembly to the center of the vertical reinforcement. </a:t>
          </a:r>
        </a:p>
        <a:p>
          <a:pPr eaLnBrk="1" fontAlgn="auto" latinLnBrk="0" hangingPunct="1"/>
          <a:r>
            <a:rPr lang="en-US" sz="1100" baseline="0">
              <a:solidFill>
                <a:schemeClr val="dk1"/>
              </a:solidFill>
              <a:effectLst/>
              <a:latin typeface="Cambria" panose="02040503050406030204" pitchFamily="18" charset="0"/>
              <a:ea typeface="Cambria" panose="02040503050406030204" pitchFamily="18" charset="0"/>
              <a:cs typeface="+mn-cs"/>
            </a:rPr>
            <a:t>9) Specified Yield Strength of Vertical Reinforcement, </a:t>
          </a:r>
          <a:r>
            <a:rPr lang="en-US" sz="1100" i="1" baseline="0">
              <a:solidFill>
                <a:schemeClr val="dk1"/>
              </a:solidFill>
              <a:effectLst/>
              <a:latin typeface="Cambria" panose="02040503050406030204" pitchFamily="18" charset="0"/>
              <a:ea typeface="Cambria" panose="02040503050406030204" pitchFamily="18" charset="0"/>
              <a:cs typeface="+mn-cs"/>
            </a:rPr>
            <a:t>fy</a:t>
          </a:r>
          <a:r>
            <a:rPr lang="en-US" sz="1100" baseline="0">
              <a:solidFill>
                <a:schemeClr val="dk1"/>
              </a:solidFill>
              <a:effectLst/>
              <a:latin typeface="Cambria" panose="02040503050406030204" pitchFamily="18" charset="0"/>
              <a:ea typeface="Cambria" panose="02040503050406030204" pitchFamily="18" charset="0"/>
              <a:cs typeface="+mn-cs"/>
            </a:rPr>
            <a:t> </a:t>
          </a:r>
          <a:r>
            <a:rPr lang="en-US" sz="1100" b="0" i="0" baseline="0">
              <a:solidFill>
                <a:schemeClr val="dk1"/>
              </a:solidFill>
              <a:effectLst/>
              <a:latin typeface="Cambria" panose="02040503050406030204" pitchFamily="18" charset="0"/>
              <a:ea typeface="Cambria" panose="02040503050406030204" pitchFamily="18" charset="0"/>
              <a:cs typeface="+mn-cs"/>
            </a:rPr>
            <a:t>(lb/in.</a:t>
          </a:r>
          <a:r>
            <a:rPr lang="en-US" sz="1100" b="0" i="0" baseline="30000">
              <a:solidFill>
                <a:schemeClr val="dk1"/>
              </a:solidFill>
              <a:effectLst/>
              <a:latin typeface="Cambria" panose="02040503050406030204" pitchFamily="18" charset="0"/>
              <a:ea typeface="Cambria" panose="02040503050406030204" pitchFamily="18" charset="0"/>
              <a:cs typeface="+mn-cs"/>
            </a:rPr>
            <a:t>2</a:t>
          </a:r>
          <a:r>
            <a:rPr lang="en-US" sz="1100" b="0" i="0" baseline="0">
              <a:solidFill>
                <a:schemeClr val="dk1"/>
              </a:solidFill>
              <a:effectLst/>
              <a:latin typeface="Cambria" panose="02040503050406030204" pitchFamily="18" charset="0"/>
              <a:ea typeface="Cambria" panose="02040503050406030204" pitchFamily="18" charset="0"/>
              <a:cs typeface="+mn-cs"/>
            </a:rPr>
            <a:t>) - TMS 402 allows the use of Grade 40, 50, and 60 reinforcing bars, corresponding to specified yield stresses of 40,000 lb/in.</a:t>
          </a:r>
          <a:r>
            <a:rPr lang="en-US" sz="1100" b="0" i="0" baseline="30000">
              <a:solidFill>
                <a:schemeClr val="dk1"/>
              </a:solidFill>
              <a:effectLst/>
              <a:latin typeface="Cambria" panose="02040503050406030204" pitchFamily="18" charset="0"/>
              <a:ea typeface="Cambria" panose="02040503050406030204" pitchFamily="18" charset="0"/>
              <a:cs typeface="+mn-cs"/>
            </a:rPr>
            <a:t>2</a:t>
          </a:r>
          <a:r>
            <a:rPr lang="en-US" sz="1100" b="0" i="0" baseline="0">
              <a:solidFill>
                <a:schemeClr val="dk1"/>
              </a:solidFill>
              <a:effectLst/>
              <a:latin typeface="Cambria" panose="02040503050406030204" pitchFamily="18" charset="0"/>
              <a:ea typeface="Cambria" panose="02040503050406030204" pitchFamily="18" charset="0"/>
              <a:cs typeface="+mn-cs"/>
            </a:rPr>
            <a:t>, 50,000 lb/in.</a:t>
          </a:r>
          <a:r>
            <a:rPr lang="en-US" sz="1100" b="0" i="0" baseline="30000">
              <a:solidFill>
                <a:schemeClr val="dk1"/>
              </a:solidFill>
              <a:effectLst/>
              <a:latin typeface="Cambria" panose="02040503050406030204" pitchFamily="18" charset="0"/>
              <a:ea typeface="Cambria" panose="02040503050406030204" pitchFamily="18" charset="0"/>
              <a:cs typeface="+mn-cs"/>
            </a:rPr>
            <a:t>2</a:t>
          </a:r>
          <a:r>
            <a:rPr lang="en-US" sz="1100" b="0" i="0" baseline="0">
              <a:solidFill>
                <a:schemeClr val="dk1"/>
              </a:solidFill>
              <a:effectLst/>
              <a:latin typeface="Cambria" panose="02040503050406030204" pitchFamily="18" charset="0"/>
              <a:ea typeface="Cambria" panose="02040503050406030204" pitchFamily="18" charset="0"/>
              <a:cs typeface="+mn-cs"/>
            </a:rPr>
            <a:t>, and 60,000 lb/in.</a:t>
          </a:r>
          <a:r>
            <a:rPr lang="en-US" sz="1100" b="0" i="0" baseline="30000">
              <a:solidFill>
                <a:schemeClr val="dk1"/>
              </a:solidFill>
              <a:effectLst/>
              <a:latin typeface="Cambria" panose="02040503050406030204" pitchFamily="18" charset="0"/>
              <a:ea typeface="Cambria" panose="02040503050406030204" pitchFamily="18" charset="0"/>
              <a:cs typeface="+mn-cs"/>
            </a:rPr>
            <a:t>2</a:t>
          </a:r>
          <a:r>
            <a:rPr lang="en-US" sz="1100" b="0" i="0" baseline="0">
              <a:solidFill>
                <a:schemeClr val="dk1"/>
              </a:solidFill>
              <a:effectLst/>
              <a:latin typeface="Cambria" panose="02040503050406030204" pitchFamily="18" charset="0"/>
              <a:ea typeface="Cambria" panose="02040503050406030204" pitchFamily="18" charset="0"/>
              <a:cs typeface="+mn-cs"/>
            </a:rPr>
            <a:t>, respectively. </a:t>
          </a:r>
        </a:p>
        <a:p>
          <a:pPr eaLnBrk="1" fontAlgn="auto" latinLnBrk="0" hangingPunct="1"/>
          <a:r>
            <a:rPr lang="en-US" sz="1100" b="0" i="0" baseline="0">
              <a:solidFill>
                <a:schemeClr val="dk1"/>
              </a:solidFill>
              <a:effectLst/>
              <a:latin typeface="Cambria" panose="02040503050406030204" pitchFamily="18" charset="0"/>
              <a:ea typeface="Cambria" panose="02040503050406030204" pitchFamily="18" charset="0"/>
              <a:cs typeface="+mn-cs"/>
            </a:rPr>
            <a:t>10) Specified Masonry Compressive Strength, </a:t>
          </a:r>
          <a:r>
            <a:rPr lang="en-US" sz="1100" b="0" i="1" baseline="0">
              <a:solidFill>
                <a:schemeClr val="dk1"/>
              </a:solidFill>
              <a:effectLst/>
              <a:latin typeface="Cambria" panose="02040503050406030204" pitchFamily="18" charset="0"/>
              <a:ea typeface="Cambria" panose="02040503050406030204" pitchFamily="18" charset="0"/>
              <a:cs typeface="+mn-cs"/>
            </a:rPr>
            <a:t>f'm</a:t>
          </a:r>
          <a:r>
            <a:rPr lang="en-US" sz="1100" b="0" i="0" baseline="0">
              <a:solidFill>
                <a:schemeClr val="dk1"/>
              </a:solidFill>
              <a:effectLst/>
              <a:latin typeface="Cambria" panose="02040503050406030204" pitchFamily="18" charset="0"/>
              <a:ea typeface="Cambria" panose="02040503050406030204" pitchFamily="18" charset="0"/>
              <a:cs typeface="+mn-cs"/>
            </a:rPr>
            <a:t> (lb/in.</a:t>
          </a:r>
          <a:r>
            <a:rPr lang="en-US" sz="1100" b="0" i="0" baseline="30000">
              <a:solidFill>
                <a:schemeClr val="dk1"/>
              </a:solidFill>
              <a:effectLst/>
              <a:latin typeface="Cambria" panose="02040503050406030204" pitchFamily="18" charset="0"/>
              <a:ea typeface="Cambria" panose="02040503050406030204" pitchFamily="18" charset="0"/>
              <a:cs typeface="+mn-cs"/>
            </a:rPr>
            <a:t>2</a:t>
          </a:r>
          <a:r>
            <a:rPr lang="en-US" sz="1100" b="0" i="0" baseline="0">
              <a:solidFill>
                <a:schemeClr val="dk1"/>
              </a:solidFill>
              <a:effectLst/>
              <a:latin typeface="Cambria" panose="02040503050406030204" pitchFamily="18" charset="0"/>
              <a:ea typeface="Cambria" panose="02040503050406030204" pitchFamily="18" charset="0"/>
              <a:cs typeface="+mn-cs"/>
            </a:rPr>
            <a:t>) - A standard concrete masonry unit meeting the minimum requirements of ASTM C90 has a compressive strength of 2,000 lb/in.</a:t>
          </a:r>
          <a:r>
            <a:rPr lang="en-US" sz="1100" b="0" i="0" baseline="30000">
              <a:solidFill>
                <a:schemeClr val="dk1"/>
              </a:solidFill>
              <a:effectLst/>
              <a:latin typeface="Cambria" panose="02040503050406030204" pitchFamily="18" charset="0"/>
              <a:ea typeface="Cambria" panose="02040503050406030204" pitchFamily="18" charset="0"/>
              <a:cs typeface="+mn-cs"/>
            </a:rPr>
            <a:t>2</a:t>
          </a:r>
          <a:r>
            <a:rPr lang="en-US" sz="1100" b="0" i="0" baseline="0">
              <a:solidFill>
                <a:schemeClr val="dk1"/>
              </a:solidFill>
              <a:effectLst/>
              <a:latin typeface="Cambria" panose="02040503050406030204" pitchFamily="18" charset="0"/>
              <a:ea typeface="Cambria" panose="02040503050406030204" pitchFamily="18" charset="0"/>
              <a:cs typeface="+mn-cs"/>
            </a:rPr>
            <a:t>. When laid in Type S mortar, the resulting assembly compressive strength (</a:t>
          </a:r>
          <a:r>
            <a:rPr lang="en-US" sz="1100" b="0" i="1" baseline="0">
              <a:solidFill>
                <a:schemeClr val="dk1"/>
              </a:solidFill>
              <a:effectLst/>
              <a:latin typeface="Cambria" panose="02040503050406030204" pitchFamily="18" charset="0"/>
              <a:ea typeface="Cambria" panose="02040503050406030204" pitchFamily="18" charset="0"/>
              <a:cs typeface="+mn-cs"/>
            </a:rPr>
            <a:t>f'</a:t>
          </a:r>
          <a:r>
            <a:rPr lang="en-US" sz="1100" b="0" i="1" baseline="-25000">
              <a:solidFill>
                <a:schemeClr val="dk1"/>
              </a:solidFill>
              <a:effectLst/>
              <a:latin typeface="Cambria" panose="02040503050406030204" pitchFamily="18" charset="0"/>
              <a:ea typeface="Cambria" panose="02040503050406030204" pitchFamily="18" charset="0"/>
              <a:cs typeface="+mn-cs"/>
            </a:rPr>
            <a:t>m</a:t>
          </a:r>
          <a:r>
            <a:rPr lang="en-US" sz="1100" b="0" i="0" baseline="0">
              <a:solidFill>
                <a:schemeClr val="dk1"/>
              </a:solidFill>
              <a:effectLst/>
              <a:latin typeface="Cambria" panose="02040503050406030204" pitchFamily="18" charset="0"/>
              <a:ea typeface="Cambria" panose="02040503050406030204" pitchFamily="18" charset="0"/>
              <a:cs typeface="+mn-cs"/>
            </a:rPr>
            <a:t>) is 2,000 lb/in.</a:t>
          </a:r>
          <a:r>
            <a:rPr lang="en-US" sz="1100" b="0" i="0" baseline="30000">
              <a:solidFill>
                <a:schemeClr val="dk1"/>
              </a:solidFill>
              <a:effectLst/>
              <a:latin typeface="Cambria" panose="02040503050406030204" pitchFamily="18" charset="0"/>
              <a:ea typeface="Cambria" panose="02040503050406030204" pitchFamily="18" charset="0"/>
              <a:cs typeface="+mn-cs"/>
            </a:rPr>
            <a:t>2</a:t>
          </a:r>
          <a:r>
            <a:rPr lang="en-US" sz="1100" b="0" i="0" baseline="0">
              <a:solidFill>
                <a:schemeClr val="dk1"/>
              </a:solidFill>
              <a:effectLst/>
              <a:latin typeface="Cambria" panose="02040503050406030204" pitchFamily="18" charset="0"/>
              <a:ea typeface="Cambria" panose="02040503050406030204" pitchFamily="18" charset="0"/>
              <a:cs typeface="+mn-cs"/>
            </a:rPr>
            <a:t>. When laid in Type N mortar, the resulting assembly compressive strength (</a:t>
          </a:r>
          <a:r>
            <a:rPr lang="en-US" sz="1100" b="0" i="1" baseline="0">
              <a:solidFill>
                <a:schemeClr val="dk1"/>
              </a:solidFill>
              <a:effectLst/>
              <a:latin typeface="Cambria" panose="02040503050406030204" pitchFamily="18" charset="0"/>
              <a:ea typeface="Cambria" panose="02040503050406030204" pitchFamily="18" charset="0"/>
              <a:cs typeface="+mn-cs"/>
            </a:rPr>
            <a:t>f'</a:t>
          </a:r>
          <a:r>
            <a:rPr lang="en-US" sz="1100" b="0" i="1" baseline="-25000">
              <a:solidFill>
                <a:schemeClr val="dk1"/>
              </a:solidFill>
              <a:effectLst/>
              <a:latin typeface="Cambria" panose="02040503050406030204" pitchFamily="18" charset="0"/>
              <a:ea typeface="Cambria" panose="02040503050406030204" pitchFamily="18" charset="0"/>
              <a:cs typeface="+mn-cs"/>
            </a:rPr>
            <a:t>m</a:t>
          </a:r>
          <a:r>
            <a:rPr lang="en-US" sz="1100" b="0" i="0" baseline="0">
              <a:solidFill>
                <a:schemeClr val="dk1"/>
              </a:solidFill>
              <a:effectLst/>
              <a:latin typeface="Cambria" panose="02040503050406030204" pitchFamily="18" charset="0"/>
              <a:ea typeface="Cambria" panose="02040503050406030204" pitchFamily="18" charset="0"/>
              <a:cs typeface="+mn-cs"/>
            </a:rPr>
            <a:t>) is 1,750 lb/in.</a:t>
          </a:r>
          <a:r>
            <a:rPr lang="en-US" sz="1100" b="0" i="0" baseline="30000">
              <a:solidFill>
                <a:schemeClr val="dk1"/>
              </a:solidFill>
              <a:effectLst/>
              <a:latin typeface="Cambria" panose="02040503050406030204" pitchFamily="18" charset="0"/>
              <a:ea typeface="Cambria" panose="02040503050406030204" pitchFamily="18" charset="0"/>
              <a:cs typeface="+mn-cs"/>
            </a:rPr>
            <a:t>2</a:t>
          </a:r>
          <a:r>
            <a:rPr lang="en-US" sz="1100" b="0" i="0" baseline="0">
              <a:solidFill>
                <a:schemeClr val="dk1"/>
              </a:solidFill>
              <a:effectLst/>
              <a:latin typeface="Cambria" panose="02040503050406030204" pitchFamily="18" charset="0"/>
              <a:ea typeface="Cambria" panose="02040503050406030204" pitchFamily="18" charset="0"/>
              <a:cs typeface="+mn-cs"/>
            </a:rPr>
            <a:t>. </a:t>
          </a:r>
          <a:endParaRPr lang="en-US">
            <a:effectLst/>
            <a:latin typeface="Cambria" panose="02040503050406030204" pitchFamily="18" charset="0"/>
            <a:ea typeface="Cambria" panose="02040503050406030204" pitchFamily="18" charset="0"/>
          </a:endParaRPr>
        </a:p>
        <a:p>
          <a:r>
            <a:rPr lang="en-US" sz="1100" baseline="0">
              <a:solidFill>
                <a:schemeClr val="dk1"/>
              </a:solidFill>
              <a:effectLst/>
              <a:latin typeface="Cambria" panose="02040503050406030204" pitchFamily="18" charset="0"/>
              <a:ea typeface="Cambria" panose="02040503050406030204" pitchFamily="18" charset="0"/>
              <a:cs typeface="+mn-cs"/>
            </a:rPr>
            <a:t>11) Size of Joint Reinforcement - The most commonly used/available joint reinforcing size is 9 gauge (W1.7 having a diameter of 0.148 in.) wire, however, TMS 402 allows up to </a:t>
          </a:r>
          <a:r>
            <a:rPr lang="en-US" sz="1100" baseline="30000">
              <a:solidFill>
                <a:schemeClr val="dk1"/>
              </a:solidFill>
              <a:effectLst/>
              <a:latin typeface="Cambria" panose="02040503050406030204" pitchFamily="18" charset="0"/>
              <a:ea typeface="Cambria" panose="02040503050406030204" pitchFamily="18" charset="0"/>
              <a:cs typeface="+mn-cs"/>
            </a:rPr>
            <a:t>3</a:t>
          </a:r>
          <a:r>
            <a:rPr lang="en-US" sz="1100" baseline="0">
              <a:solidFill>
                <a:schemeClr val="dk1"/>
              </a:solidFill>
              <a:effectLst/>
              <a:latin typeface="Cambria" panose="02040503050406030204" pitchFamily="18" charset="0"/>
              <a:ea typeface="Cambria" panose="02040503050406030204" pitchFamily="18" charset="0"/>
              <a:cs typeface="+mn-cs"/>
            </a:rPr>
            <a:t>/</a:t>
          </a:r>
          <a:r>
            <a:rPr lang="en-US" sz="1100" baseline="-25000">
              <a:solidFill>
                <a:schemeClr val="dk1"/>
              </a:solidFill>
              <a:effectLst/>
              <a:latin typeface="Cambria" panose="02040503050406030204" pitchFamily="18" charset="0"/>
              <a:ea typeface="Cambria" panose="02040503050406030204" pitchFamily="18" charset="0"/>
              <a:cs typeface="+mn-cs"/>
            </a:rPr>
            <a:t>16</a:t>
          </a:r>
          <a:r>
            <a:rPr lang="en-US" sz="1100" baseline="0">
              <a:solidFill>
                <a:schemeClr val="dk1"/>
              </a:solidFill>
              <a:effectLst/>
              <a:latin typeface="Cambria" panose="02040503050406030204" pitchFamily="18" charset="0"/>
              <a:ea typeface="Cambria" panose="02040503050406030204" pitchFamily="18" charset="0"/>
              <a:cs typeface="+mn-cs"/>
            </a:rPr>
            <a:t> in. (W2.8 having a diameter of 0.187 in.) joint reinforcing wire to be used. Specifying </a:t>
          </a:r>
          <a:r>
            <a:rPr lang="en-US" sz="1100" baseline="30000">
              <a:solidFill>
                <a:schemeClr val="dk1"/>
              </a:solidFill>
              <a:effectLst/>
              <a:latin typeface="Cambria" panose="02040503050406030204" pitchFamily="18" charset="0"/>
              <a:ea typeface="Cambria" panose="02040503050406030204" pitchFamily="18" charset="0"/>
              <a:cs typeface="+mn-cs"/>
            </a:rPr>
            <a:t>3</a:t>
          </a:r>
          <a:r>
            <a:rPr lang="en-US" sz="1100" baseline="0">
              <a:solidFill>
                <a:schemeClr val="dk1"/>
              </a:solidFill>
              <a:effectLst/>
              <a:latin typeface="Cambria" panose="02040503050406030204" pitchFamily="18" charset="0"/>
              <a:ea typeface="Cambria" panose="02040503050406030204" pitchFamily="18" charset="0"/>
              <a:cs typeface="+mn-cs"/>
            </a:rPr>
            <a:t>/</a:t>
          </a:r>
          <a:r>
            <a:rPr lang="en-US" sz="1100" baseline="-25000">
              <a:solidFill>
                <a:schemeClr val="dk1"/>
              </a:solidFill>
              <a:effectLst/>
              <a:latin typeface="Cambria" panose="02040503050406030204" pitchFamily="18" charset="0"/>
              <a:ea typeface="Cambria" panose="02040503050406030204" pitchFamily="18" charset="0"/>
              <a:cs typeface="+mn-cs"/>
            </a:rPr>
            <a:t>16</a:t>
          </a:r>
          <a:r>
            <a:rPr lang="en-US" sz="1100" baseline="0">
              <a:solidFill>
                <a:schemeClr val="dk1"/>
              </a:solidFill>
              <a:effectLst/>
              <a:latin typeface="Cambria" panose="02040503050406030204" pitchFamily="18" charset="0"/>
              <a:ea typeface="Cambria" panose="02040503050406030204" pitchFamily="18" charset="0"/>
              <a:cs typeface="+mn-cs"/>
            </a:rPr>
            <a:t> in. diameter should be done with caution as this is the largest diameter of wire that can be placed in a </a:t>
          </a:r>
          <a:r>
            <a:rPr lang="en-US" sz="1100" baseline="30000">
              <a:solidFill>
                <a:schemeClr val="dk1"/>
              </a:solidFill>
              <a:effectLst/>
              <a:latin typeface="Cambria" panose="02040503050406030204" pitchFamily="18" charset="0"/>
              <a:ea typeface="Cambria" panose="02040503050406030204" pitchFamily="18" charset="0"/>
              <a:cs typeface="+mn-cs"/>
            </a:rPr>
            <a:t>3</a:t>
          </a:r>
          <a:r>
            <a:rPr lang="en-US" sz="1100" baseline="0">
              <a:solidFill>
                <a:schemeClr val="dk1"/>
              </a:solidFill>
              <a:effectLst/>
              <a:latin typeface="Cambria" panose="02040503050406030204" pitchFamily="18" charset="0"/>
              <a:ea typeface="Cambria" panose="02040503050406030204" pitchFamily="18" charset="0"/>
              <a:cs typeface="+mn-cs"/>
            </a:rPr>
            <a:t>/</a:t>
          </a:r>
          <a:r>
            <a:rPr lang="en-US" sz="1100" baseline="-25000">
              <a:solidFill>
                <a:schemeClr val="dk1"/>
              </a:solidFill>
              <a:effectLst/>
              <a:latin typeface="Cambria" panose="02040503050406030204" pitchFamily="18" charset="0"/>
              <a:ea typeface="Cambria" panose="02040503050406030204" pitchFamily="18" charset="0"/>
              <a:cs typeface="+mn-cs"/>
            </a:rPr>
            <a:t>8</a:t>
          </a:r>
          <a:r>
            <a:rPr lang="en-US" sz="1100" baseline="0">
              <a:solidFill>
                <a:schemeClr val="dk1"/>
              </a:solidFill>
              <a:effectLst/>
              <a:latin typeface="Cambria" panose="02040503050406030204" pitchFamily="18" charset="0"/>
              <a:ea typeface="Cambria" panose="02040503050406030204" pitchFamily="18" charset="0"/>
              <a:cs typeface="+mn-cs"/>
            </a:rPr>
            <a:t> in. thick mortar joint, effectively leaving no room to accommodate construction tolerances or lap splicing of the joint reinforcing.</a:t>
          </a:r>
          <a:endParaRPr lang="en-US">
            <a:effectLst/>
            <a:latin typeface="Cambria" panose="02040503050406030204" pitchFamily="18" charset="0"/>
            <a:ea typeface="Cambria" panose="02040503050406030204" pitchFamily="18" charset="0"/>
          </a:endParaRPr>
        </a:p>
        <a:p>
          <a:r>
            <a:rPr lang="en-US" sz="1100" baseline="0">
              <a:solidFill>
                <a:schemeClr val="dk1"/>
              </a:solidFill>
              <a:effectLst/>
              <a:latin typeface="Cambria" panose="02040503050406030204" pitchFamily="18" charset="0"/>
              <a:ea typeface="Cambria" panose="02040503050406030204" pitchFamily="18" charset="0"/>
              <a:cs typeface="+mn-cs"/>
            </a:rPr>
            <a:t>12) Spacing of Joint Reinforcement (in.) - Joint reinforcement is most commonly spaced at 16 in. on center in concrete masonry construction, but this spacing may be decreased to 8 in. on center where design loads warrant additional horizontal reinforcing steel. Inputs also allow for 4 in. and 12 in. spacing options, but these are only applicable to concrete masonry assemblies constructed using half-high (nominally 4 in. tall) concrete masonry units.</a:t>
          </a:r>
          <a:endParaRPr lang="en-US">
            <a:effectLst/>
            <a:latin typeface="Cambria" panose="02040503050406030204" pitchFamily="18" charset="0"/>
            <a:ea typeface="Cambria" panose="020405030504060302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Cambria" panose="02040503050406030204" pitchFamily="18" charset="0"/>
              <a:ea typeface="Cambria" panose="02040503050406030204" pitchFamily="18" charset="0"/>
              <a:cs typeface="+mn-cs"/>
            </a:rPr>
            <a:t>13) Specified Yield Strength of Joint Reinforcement, </a:t>
          </a:r>
          <a:r>
            <a:rPr lang="en-US" sz="1100" i="1" baseline="0">
              <a:solidFill>
                <a:schemeClr val="dk1"/>
              </a:solidFill>
              <a:effectLst/>
              <a:latin typeface="Cambria" panose="02040503050406030204" pitchFamily="18" charset="0"/>
              <a:ea typeface="Cambria" panose="02040503050406030204" pitchFamily="18" charset="0"/>
              <a:cs typeface="+mn-cs"/>
            </a:rPr>
            <a:t>fyJR</a:t>
          </a:r>
          <a:r>
            <a:rPr lang="en-US" sz="1100" baseline="0">
              <a:solidFill>
                <a:schemeClr val="dk1"/>
              </a:solidFill>
              <a:effectLst/>
              <a:latin typeface="Cambria" panose="02040503050406030204" pitchFamily="18" charset="0"/>
              <a:ea typeface="Cambria" panose="02040503050406030204" pitchFamily="18" charset="0"/>
              <a:cs typeface="+mn-cs"/>
            </a:rPr>
            <a:t> </a:t>
          </a:r>
          <a:r>
            <a:rPr lang="en-US" sz="1100" b="0" i="0" baseline="0">
              <a:solidFill>
                <a:schemeClr val="dk1"/>
              </a:solidFill>
              <a:effectLst/>
              <a:latin typeface="Cambria" panose="02040503050406030204" pitchFamily="18" charset="0"/>
              <a:ea typeface="Cambria" panose="02040503050406030204" pitchFamily="18" charset="0"/>
              <a:cs typeface="+mn-cs"/>
            </a:rPr>
            <a:t>(lb/in.</a:t>
          </a:r>
          <a:r>
            <a:rPr lang="en-US" sz="1100" b="0" i="0" baseline="30000">
              <a:solidFill>
                <a:schemeClr val="dk1"/>
              </a:solidFill>
              <a:effectLst/>
              <a:latin typeface="Cambria" panose="02040503050406030204" pitchFamily="18" charset="0"/>
              <a:ea typeface="Cambria" panose="02040503050406030204" pitchFamily="18" charset="0"/>
              <a:cs typeface="+mn-cs"/>
            </a:rPr>
            <a:t>2</a:t>
          </a:r>
          <a:r>
            <a:rPr lang="en-US" sz="1100" b="0" i="0" baseline="0">
              <a:solidFill>
                <a:schemeClr val="dk1"/>
              </a:solidFill>
              <a:effectLst/>
              <a:latin typeface="Cambria" panose="02040503050406030204" pitchFamily="18" charset="0"/>
              <a:ea typeface="Cambria" panose="02040503050406030204" pitchFamily="18" charset="0"/>
              <a:cs typeface="+mn-cs"/>
            </a:rPr>
            <a:t>) - Most cold-drawn joint reinforcing wire has a specified yield strength of 70,000 lb/in.</a:t>
          </a:r>
          <a:r>
            <a:rPr lang="en-US" sz="1100" b="0" i="0" baseline="30000">
              <a:solidFill>
                <a:schemeClr val="dk1"/>
              </a:solidFill>
              <a:effectLst/>
              <a:latin typeface="Cambria" panose="02040503050406030204" pitchFamily="18" charset="0"/>
              <a:ea typeface="Cambria" panose="02040503050406030204" pitchFamily="18" charset="0"/>
              <a:cs typeface="+mn-cs"/>
            </a:rPr>
            <a:t>2</a:t>
          </a:r>
          <a:r>
            <a:rPr lang="en-US" sz="1100" b="0" i="0" baseline="0">
              <a:solidFill>
                <a:schemeClr val="dk1"/>
              </a:solidFill>
              <a:effectLst/>
              <a:latin typeface="Cambria" panose="02040503050406030204" pitchFamily="18" charset="0"/>
              <a:ea typeface="Cambria" panose="02040503050406030204" pitchFamily="18" charset="0"/>
              <a:cs typeface="+mn-cs"/>
            </a:rPr>
            <a:t>. This is also the maximum specified yield strength permitted by TMS 402 for joint reinforcement.</a:t>
          </a:r>
          <a:endParaRPr lang="en-US">
            <a:effectLst/>
            <a:latin typeface="Cambria" panose="02040503050406030204" pitchFamily="18" charset="0"/>
            <a:ea typeface="Cambria" panose="02040503050406030204" pitchFamily="18" charset="0"/>
          </a:endParaRPr>
        </a:p>
        <a:p>
          <a:endParaRPr lang="en-US" sz="1100" baseline="0">
            <a:latin typeface="Cambria" panose="02040503050406030204" pitchFamily="18" charset="0"/>
            <a:ea typeface="Cambria" panose="02040503050406030204" pitchFamily="18" charset="0"/>
          </a:endParaRPr>
        </a:p>
        <a:p>
          <a:r>
            <a:rPr lang="en-US" sz="1100" u="sng" baseline="0">
              <a:latin typeface="Cambria" panose="02040503050406030204" pitchFamily="18" charset="0"/>
              <a:ea typeface="Cambria" panose="02040503050406030204" pitchFamily="18" charset="0"/>
            </a:rPr>
            <a:t>Tension-Controlled Check</a:t>
          </a:r>
        </a:p>
        <a:p>
          <a:r>
            <a:rPr lang="en-US" sz="1100" baseline="0">
              <a:latin typeface="Cambria" panose="02040503050406030204" pitchFamily="18" charset="0"/>
              <a:ea typeface="Cambria" panose="02040503050406030204" pitchFamily="18" charset="0"/>
            </a:rPr>
            <a:t>When designing reinforced assemblies, this calculator verifies whether the assembly is tension-controlled per TMS 402. When this design check does not pass, the user is prompted to revise design inputs by reducing the spacing of the vertical reinforcement, increasing the specified masonry compressive strength (</a:t>
          </a:r>
          <a:r>
            <a:rPr lang="en-US" sz="1100" i="1" baseline="0">
              <a:latin typeface="Cambria" panose="02040503050406030204" pitchFamily="18" charset="0"/>
              <a:ea typeface="Cambria" panose="02040503050406030204" pitchFamily="18" charset="0"/>
            </a:rPr>
            <a:t>f'</a:t>
          </a:r>
          <a:r>
            <a:rPr lang="en-US" sz="1100" i="1" baseline="-25000">
              <a:latin typeface="Cambria" panose="02040503050406030204" pitchFamily="18" charset="0"/>
              <a:ea typeface="Cambria" panose="02040503050406030204" pitchFamily="18" charset="0"/>
            </a:rPr>
            <a:t>m</a:t>
          </a:r>
          <a:r>
            <a:rPr lang="en-US" sz="1100" baseline="0">
              <a:latin typeface="Cambria" panose="02040503050406030204" pitchFamily="18" charset="0"/>
              <a:ea typeface="Cambria" panose="02040503050406030204" pitchFamily="18" charset="0"/>
            </a:rPr>
            <a:t>), or increasing the wall thickness.</a:t>
          </a:r>
        </a:p>
        <a:p>
          <a:endParaRPr lang="en-US" sz="1100" baseline="0">
            <a:latin typeface="Cambria" panose="02040503050406030204" pitchFamily="18" charset="0"/>
            <a:ea typeface="Cambria" panose="02040503050406030204" pitchFamily="18" charset="0"/>
          </a:endParaRPr>
        </a:p>
        <a:p>
          <a:r>
            <a:rPr lang="en-US" sz="1100" u="sng" baseline="0">
              <a:solidFill>
                <a:schemeClr val="dk1"/>
              </a:solidFill>
              <a:effectLst/>
              <a:latin typeface="Cambria" panose="02040503050406030204" pitchFamily="18" charset="0"/>
              <a:ea typeface="Cambria" panose="02040503050406030204" pitchFamily="18" charset="0"/>
              <a:cs typeface="+mn-cs"/>
            </a:rPr>
            <a:t>User Inputs - Design Loading</a:t>
          </a:r>
          <a:endParaRPr lang="en-US">
            <a:effectLst/>
            <a:latin typeface="Cambria" panose="02040503050406030204" pitchFamily="18" charset="0"/>
            <a:ea typeface="Cambria" panose="02040503050406030204" pitchFamily="18" charset="0"/>
          </a:endParaRPr>
        </a:p>
        <a:p>
          <a:r>
            <a:rPr lang="en-US" sz="1100" baseline="0">
              <a:solidFill>
                <a:schemeClr val="dk1"/>
              </a:solidFill>
              <a:effectLst/>
              <a:latin typeface="Cambria" panose="02040503050406030204" pitchFamily="18" charset="0"/>
              <a:ea typeface="Cambria" panose="02040503050406030204" pitchFamily="18" charset="0"/>
              <a:cs typeface="+mn-cs"/>
            </a:rPr>
            <a:t>This calculator assumes superimposed axial loads on fences are negligible. Design load inputs consider live, wind, and if applicable, seismic out-of-plane loading.</a:t>
          </a:r>
        </a:p>
        <a:p>
          <a:endParaRPr lang="en-US" sz="1100" baseline="0">
            <a:solidFill>
              <a:schemeClr val="dk1"/>
            </a:solidFill>
            <a:effectLst/>
            <a:latin typeface="Cambria" panose="02040503050406030204" pitchFamily="18" charset="0"/>
            <a:ea typeface="Cambria" panose="02040503050406030204" pitchFamily="18" charset="0"/>
            <a:cs typeface="+mn-cs"/>
          </a:endParaRPr>
        </a:p>
        <a:p>
          <a:r>
            <a:rPr lang="en-US" sz="1100" baseline="0">
              <a:solidFill>
                <a:schemeClr val="dk1"/>
              </a:solidFill>
              <a:effectLst/>
              <a:latin typeface="Cambria" panose="02040503050406030204" pitchFamily="18" charset="0"/>
              <a:ea typeface="Cambria" panose="02040503050406030204" pitchFamily="18" charset="0"/>
              <a:cs typeface="+mn-cs"/>
            </a:rPr>
            <a:t>1)</a:t>
          </a:r>
          <a:r>
            <a:rPr lang="en-US" sz="1100" b="0" i="0" baseline="0">
              <a:solidFill>
                <a:schemeClr val="dk1"/>
              </a:solidFill>
              <a:effectLst/>
              <a:latin typeface="Cambria" panose="02040503050406030204" pitchFamily="18" charset="0"/>
              <a:ea typeface="Cambria" panose="02040503050406030204" pitchFamily="18" charset="0"/>
              <a:cs typeface="+mn-cs"/>
            </a:rPr>
            <a:t>Out-of-Plane Live Loading - Live load design pressures may be added depending on the intended use of the fence wall.</a:t>
          </a:r>
          <a:endParaRPr lang="en-US">
            <a:effectLst/>
            <a:latin typeface="Cambria" panose="02040503050406030204" pitchFamily="18" charset="0"/>
            <a:ea typeface="Cambria" panose="02040503050406030204" pitchFamily="18" charset="0"/>
          </a:endParaRPr>
        </a:p>
        <a:p>
          <a:r>
            <a:rPr lang="en-US" sz="1100" b="0" i="0" baseline="0">
              <a:solidFill>
                <a:schemeClr val="dk1"/>
              </a:solidFill>
              <a:effectLst/>
              <a:latin typeface="Cambria" panose="02040503050406030204" pitchFamily="18" charset="0"/>
              <a:ea typeface="Cambria" panose="02040503050406030204" pitchFamily="18" charset="0"/>
              <a:cs typeface="+mn-cs"/>
            </a:rPr>
            <a:t>2) Basic Wind Speed, </a:t>
          </a:r>
          <a:r>
            <a:rPr lang="en-US" sz="1100" b="0" i="1" baseline="0">
              <a:solidFill>
                <a:schemeClr val="dk1"/>
              </a:solidFill>
              <a:effectLst/>
              <a:latin typeface="Cambria" panose="02040503050406030204" pitchFamily="18" charset="0"/>
              <a:ea typeface="Cambria" panose="02040503050406030204" pitchFamily="18" charset="0"/>
              <a:cs typeface="+mn-cs"/>
            </a:rPr>
            <a:t>V</a:t>
          </a:r>
          <a:r>
            <a:rPr lang="en-US" sz="1100" b="0" i="0" baseline="0">
              <a:solidFill>
                <a:schemeClr val="dk1"/>
              </a:solidFill>
              <a:effectLst/>
              <a:latin typeface="Cambria" panose="02040503050406030204" pitchFamily="18" charset="0"/>
              <a:ea typeface="Cambria" panose="02040503050406030204" pitchFamily="18" charset="0"/>
              <a:cs typeface="+mn-cs"/>
            </a:rPr>
            <a:t> - The mapped design wind speed for the project location based on the structure's assigned risk category determined in accordance with ASCE/SEI 7 Chapter 26 and Section 1.5. The basic design wind speed can be determined using the online ASCE Hazard Tool: https://ascehazardtool.org/.</a:t>
          </a:r>
          <a:endParaRPr lang="en-US">
            <a:effectLst/>
            <a:latin typeface="Cambria" panose="02040503050406030204" pitchFamily="18" charset="0"/>
            <a:ea typeface="Cambria" panose="02040503050406030204" pitchFamily="18" charset="0"/>
          </a:endParaRPr>
        </a:p>
        <a:p>
          <a:r>
            <a:rPr lang="en-US" sz="1100" baseline="0">
              <a:solidFill>
                <a:schemeClr val="dk1"/>
              </a:solidFill>
              <a:effectLst/>
              <a:latin typeface="Cambria" panose="02040503050406030204" pitchFamily="18" charset="0"/>
              <a:ea typeface="Cambria" panose="02040503050406030204" pitchFamily="18" charset="0"/>
              <a:cs typeface="+mn-cs"/>
            </a:rPr>
            <a:t>3) Wind Exposure Category - The wind exposure category (B, C, or D) determined in accordance with ASCE/SEI 7 Section 26.7 based on the surface roughness characteristics surrounding the project site.</a:t>
          </a:r>
          <a:endParaRPr lang="en-US">
            <a:effectLst/>
            <a:latin typeface="Cambria" panose="02040503050406030204" pitchFamily="18" charset="0"/>
            <a:ea typeface="Cambria" panose="02040503050406030204" pitchFamily="18" charset="0"/>
          </a:endParaRPr>
        </a:p>
        <a:p>
          <a:r>
            <a:rPr lang="en-US" sz="1100" baseline="0">
              <a:solidFill>
                <a:schemeClr val="dk1"/>
              </a:solidFill>
              <a:effectLst/>
              <a:latin typeface="Cambria" panose="02040503050406030204" pitchFamily="18" charset="0"/>
              <a:ea typeface="Cambria" panose="02040503050406030204" pitchFamily="18" charset="0"/>
              <a:cs typeface="+mn-cs"/>
            </a:rPr>
            <a:t>4) Ground Elevation - Ground elevation above sea level at the project location.</a:t>
          </a:r>
        </a:p>
        <a:p>
          <a:r>
            <a:rPr lang="en-US" sz="1100" baseline="0">
              <a:solidFill>
                <a:schemeClr val="dk1"/>
              </a:solidFill>
              <a:effectLst/>
              <a:latin typeface="Cambria" panose="02040503050406030204" pitchFamily="18" charset="0"/>
              <a:ea typeface="Cambria" panose="02040503050406030204" pitchFamily="18" charset="0"/>
              <a:cs typeface="+mn-cs"/>
            </a:rPr>
            <a:t>5) Topographic Factor, </a:t>
          </a:r>
          <a:r>
            <a:rPr lang="en-US" sz="1100" i="1" baseline="0">
              <a:solidFill>
                <a:schemeClr val="dk1"/>
              </a:solidFill>
              <a:effectLst/>
              <a:latin typeface="Cambria" panose="02040503050406030204" pitchFamily="18" charset="0"/>
              <a:ea typeface="Cambria" panose="02040503050406030204" pitchFamily="18" charset="0"/>
              <a:cs typeface="+mn-cs"/>
            </a:rPr>
            <a:t>Kzt</a:t>
          </a:r>
          <a:r>
            <a:rPr lang="en-US" sz="1100" baseline="0">
              <a:solidFill>
                <a:schemeClr val="dk1"/>
              </a:solidFill>
              <a:effectLst/>
              <a:latin typeface="Cambria" panose="02040503050406030204" pitchFamily="18" charset="0"/>
              <a:ea typeface="Cambria" panose="02040503050406030204" pitchFamily="18" charset="0"/>
              <a:cs typeface="+mn-cs"/>
            </a:rPr>
            <a:t> - Factor to account for wind speed-up effects due to topography surrounding the project location as determined in accordance with ASCE/SEI 7 Section 26.8.</a:t>
          </a:r>
          <a:endParaRPr lang="en-US">
            <a:effectLst/>
            <a:latin typeface="Cambria" panose="02040503050406030204" pitchFamily="18" charset="0"/>
            <a:ea typeface="Cambria" panose="02040503050406030204" pitchFamily="18" charset="0"/>
          </a:endParaRPr>
        </a:p>
        <a:p>
          <a:pPr eaLnBrk="1" fontAlgn="auto" latinLnBrk="0" hangingPunct="1"/>
          <a:r>
            <a:rPr lang="en-US" sz="1100" baseline="0">
              <a:solidFill>
                <a:schemeClr val="dk1"/>
              </a:solidFill>
              <a:effectLst/>
              <a:latin typeface="Cambria" panose="02040503050406030204" pitchFamily="18" charset="0"/>
              <a:ea typeface="Cambria" panose="02040503050406030204" pitchFamily="18" charset="0"/>
              <a:cs typeface="+mn-cs"/>
            </a:rPr>
            <a:t>6) Short Period Spectral Response Parameter, </a:t>
          </a:r>
          <a:r>
            <a:rPr lang="en-US" sz="1100" i="1" baseline="0">
              <a:solidFill>
                <a:schemeClr val="dk1"/>
              </a:solidFill>
              <a:effectLst/>
              <a:latin typeface="Cambria" panose="02040503050406030204" pitchFamily="18" charset="0"/>
              <a:ea typeface="Cambria" panose="02040503050406030204" pitchFamily="18" charset="0"/>
              <a:cs typeface="+mn-cs"/>
            </a:rPr>
            <a:t>S</a:t>
          </a:r>
          <a:r>
            <a:rPr lang="en-US" sz="1100" i="1" baseline="-25000">
              <a:solidFill>
                <a:schemeClr val="dk1"/>
              </a:solidFill>
              <a:effectLst/>
              <a:latin typeface="Cambria" panose="02040503050406030204" pitchFamily="18" charset="0"/>
              <a:ea typeface="Cambria" panose="02040503050406030204" pitchFamily="18" charset="0"/>
              <a:cs typeface="+mn-cs"/>
            </a:rPr>
            <a:t>MS</a:t>
          </a:r>
          <a:r>
            <a:rPr lang="en-US" sz="1100" baseline="0">
              <a:solidFill>
                <a:schemeClr val="dk1"/>
              </a:solidFill>
              <a:effectLst/>
              <a:latin typeface="Cambria" panose="02040503050406030204" pitchFamily="18" charset="0"/>
              <a:ea typeface="Cambria" panose="02040503050406030204" pitchFamily="18" charset="0"/>
              <a:cs typeface="+mn-cs"/>
            </a:rPr>
            <a:t> - Determined using </a:t>
          </a:r>
          <a:r>
            <a:rPr lang="en-US" sz="1100" b="0" i="0" baseline="0">
              <a:solidFill>
                <a:schemeClr val="dk1"/>
              </a:solidFill>
              <a:effectLst/>
              <a:latin typeface="Cambria" panose="02040503050406030204" pitchFamily="18" charset="0"/>
              <a:ea typeface="Cambria" panose="02040503050406030204" pitchFamily="18" charset="0"/>
              <a:cs typeface="+mn-cs"/>
            </a:rPr>
            <a:t>the online ASCE Hazard Tool: https://ascehazardtool.org/ for the project location, building risk category, and site soil classification.</a:t>
          </a:r>
        </a:p>
        <a:p>
          <a:pPr marL="0" marR="0" lvl="0" indent="0" defTabSz="914400" eaLnBrk="1" fontAlgn="auto" latinLnBrk="0" hangingPunct="1">
            <a:lnSpc>
              <a:spcPct val="100000"/>
            </a:lnSpc>
            <a:spcBef>
              <a:spcPts val="0"/>
            </a:spcBef>
            <a:spcAft>
              <a:spcPts val="0"/>
            </a:spcAft>
            <a:buClrTx/>
            <a:buSzTx/>
            <a:buFontTx/>
            <a:buNone/>
            <a:tabLst/>
            <a:defRPr/>
          </a:pPr>
          <a:r>
            <a:rPr lang="en-US" sz="1100" b="0" i="0" baseline="0">
              <a:solidFill>
                <a:schemeClr val="dk1"/>
              </a:solidFill>
              <a:effectLst/>
              <a:latin typeface="Cambria" panose="02040503050406030204" pitchFamily="18" charset="0"/>
              <a:ea typeface="Cambria" panose="02040503050406030204" pitchFamily="18" charset="0"/>
              <a:cs typeface="+mn-cs"/>
            </a:rPr>
            <a:t>7) 1 Second Spectral Response Parameter, </a:t>
          </a:r>
          <a:r>
            <a:rPr lang="en-US" sz="1100" b="0" i="1" baseline="0">
              <a:solidFill>
                <a:schemeClr val="dk1"/>
              </a:solidFill>
              <a:effectLst/>
              <a:latin typeface="Cambria" panose="02040503050406030204" pitchFamily="18" charset="0"/>
              <a:ea typeface="Cambria" panose="02040503050406030204" pitchFamily="18" charset="0"/>
              <a:cs typeface="+mn-cs"/>
            </a:rPr>
            <a:t>S</a:t>
          </a:r>
          <a:r>
            <a:rPr lang="en-US" sz="1100" b="0" i="1" baseline="-25000">
              <a:solidFill>
                <a:schemeClr val="dk1"/>
              </a:solidFill>
              <a:effectLst/>
              <a:latin typeface="Cambria" panose="02040503050406030204" pitchFamily="18" charset="0"/>
              <a:ea typeface="Cambria" panose="02040503050406030204" pitchFamily="18" charset="0"/>
              <a:cs typeface="+mn-cs"/>
            </a:rPr>
            <a:t>1</a:t>
          </a:r>
          <a:r>
            <a:rPr lang="en-US" sz="1100" b="0" i="0" baseline="0">
              <a:solidFill>
                <a:schemeClr val="dk1"/>
              </a:solidFill>
              <a:effectLst/>
              <a:latin typeface="Cambria" panose="02040503050406030204" pitchFamily="18" charset="0"/>
              <a:ea typeface="Cambria" panose="02040503050406030204" pitchFamily="18" charset="0"/>
              <a:cs typeface="+mn-cs"/>
            </a:rPr>
            <a:t> - </a:t>
          </a:r>
          <a:r>
            <a:rPr lang="en-US" sz="1100" baseline="0">
              <a:solidFill>
                <a:schemeClr val="dk1"/>
              </a:solidFill>
              <a:effectLst/>
              <a:latin typeface="Cambria" panose="02040503050406030204" pitchFamily="18" charset="0"/>
              <a:ea typeface="Cambria" panose="02040503050406030204" pitchFamily="18" charset="0"/>
              <a:cs typeface="+mn-cs"/>
            </a:rPr>
            <a:t>Determined using </a:t>
          </a:r>
          <a:r>
            <a:rPr lang="en-US" sz="1100" b="0" i="0" baseline="0">
              <a:solidFill>
                <a:schemeClr val="dk1"/>
              </a:solidFill>
              <a:effectLst/>
              <a:latin typeface="Cambria" panose="02040503050406030204" pitchFamily="18" charset="0"/>
              <a:ea typeface="Cambria" panose="02040503050406030204" pitchFamily="18" charset="0"/>
              <a:cs typeface="+mn-cs"/>
            </a:rPr>
            <a:t>the online ASCE Hazard Tool: https://ascehazardtool.org/ for the project location, building risk category, and site soil classification. For values of </a:t>
          </a:r>
          <a:r>
            <a:rPr lang="en-US" sz="1100" b="0" i="1" baseline="0">
              <a:solidFill>
                <a:schemeClr val="dk1"/>
              </a:solidFill>
              <a:effectLst/>
              <a:latin typeface="Cambria" panose="02040503050406030204" pitchFamily="18" charset="0"/>
              <a:ea typeface="Cambria" panose="02040503050406030204" pitchFamily="18" charset="0"/>
              <a:cs typeface="+mn-cs"/>
            </a:rPr>
            <a:t>S</a:t>
          </a:r>
          <a:r>
            <a:rPr lang="en-US" sz="1100" b="0" i="1" baseline="-25000">
              <a:solidFill>
                <a:schemeClr val="dk1"/>
              </a:solidFill>
              <a:effectLst/>
              <a:latin typeface="Cambria" panose="02040503050406030204" pitchFamily="18" charset="0"/>
              <a:ea typeface="Cambria" panose="02040503050406030204" pitchFamily="18" charset="0"/>
              <a:cs typeface="+mn-cs"/>
            </a:rPr>
            <a:t>1</a:t>
          </a:r>
          <a:r>
            <a:rPr lang="en-US" sz="1100" b="0" i="0" baseline="0">
              <a:solidFill>
                <a:schemeClr val="dk1"/>
              </a:solidFill>
              <a:effectLst/>
              <a:latin typeface="Cambria" panose="02040503050406030204" pitchFamily="18" charset="0"/>
              <a:ea typeface="Cambria" panose="02040503050406030204" pitchFamily="18" charset="0"/>
              <a:cs typeface="+mn-cs"/>
            </a:rPr>
            <a:t> </a:t>
          </a:r>
          <a:r>
            <a:rPr lang="en-US" sz="1100" b="0" i="0" u="sng" baseline="0">
              <a:solidFill>
                <a:schemeClr val="dk1"/>
              </a:solidFill>
              <a:effectLst/>
              <a:latin typeface="Cambria" panose="02040503050406030204" pitchFamily="18" charset="0"/>
              <a:ea typeface="Cambria" panose="02040503050406030204" pitchFamily="18" charset="0"/>
              <a:cs typeface="+mn-cs"/>
            </a:rPr>
            <a:t>&gt;</a:t>
          </a:r>
          <a:r>
            <a:rPr lang="en-US" sz="1100" b="0" i="0" baseline="0">
              <a:solidFill>
                <a:schemeClr val="dk1"/>
              </a:solidFill>
              <a:effectLst/>
              <a:latin typeface="Cambria" panose="02040503050406030204" pitchFamily="18" charset="0"/>
              <a:ea typeface="Cambria" panose="02040503050406030204" pitchFamily="18" charset="0"/>
              <a:cs typeface="+mn-cs"/>
            </a:rPr>
            <a:t> 0.6, ASCE/SEI 7 requires the seismic response coefficient (</a:t>
          </a:r>
          <a:r>
            <a:rPr lang="en-US" sz="1100" b="0" i="1" baseline="0">
              <a:solidFill>
                <a:schemeClr val="dk1"/>
              </a:solidFill>
              <a:effectLst/>
              <a:latin typeface="Cambria" panose="02040503050406030204" pitchFamily="18" charset="0"/>
              <a:ea typeface="Cambria" panose="02040503050406030204" pitchFamily="18" charset="0"/>
              <a:cs typeface="+mn-cs"/>
            </a:rPr>
            <a:t>C</a:t>
          </a:r>
          <a:r>
            <a:rPr lang="en-US" sz="1100" b="0" i="1" baseline="-25000">
              <a:solidFill>
                <a:schemeClr val="dk1"/>
              </a:solidFill>
              <a:effectLst/>
              <a:latin typeface="Cambria" panose="02040503050406030204" pitchFamily="18" charset="0"/>
              <a:ea typeface="Cambria" panose="02040503050406030204" pitchFamily="18" charset="0"/>
              <a:cs typeface="+mn-cs"/>
            </a:rPr>
            <a:t>s</a:t>
          </a:r>
          <a:r>
            <a:rPr lang="en-US" sz="1100" b="0" i="0" baseline="0">
              <a:solidFill>
                <a:schemeClr val="dk1"/>
              </a:solidFill>
              <a:effectLst/>
              <a:latin typeface="Cambria" panose="02040503050406030204" pitchFamily="18" charset="0"/>
              <a:ea typeface="Cambria" panose="02040503050406030204" pitchFamily="18" charset="0"/>
              <a:cs typeface="+mn-cs"/>
            </a:rPr>
            <a:t>) to be calculated using </a:t>
          </a:r>
          <a:r>
            <a:rPr lang="en-US" sz="1100" b="0" i="1" baseline="0">
              <a:solidFill>
                <a:schemeClr val="dk1"/>
              </a:solidFill>
              <a:effectLst/>
              <a:latin typeface="Cambria" panose="02040503050406030204" pitchFamily="18" charset="0"/>
              <a:ea typeface="Cambria" panose="02040503050406030204" pitchFamily="18" charset="0"/>
              <a:cs typeface="+mn-cs"/>
            </a:rPr>
            <a:t>S</a:t>
          </a:r>
          <a:r>
            <a:rPr lang="en-US" sz="1100" b="0" i="1" baseline="-25000">
              <a:solidFill>
                <a:schemeClr val="dk1"/>
              </a:solidFill>
              <a:effectLst/>
              <a:latin typeface="Cambria" panose="02040503050406030204" pitchFamily="18" charset="0"/>
              <a:ea typeface="Cambria" panose="02040503050406030204" pitchFamily="18" charset="0"/>
              <a:cs typeface="+mn-cs"/>
            </a:rPr>
            <a:t>1</a:t>
          </a:r>
          <a:r>
            <a:rPr lang="en-US" sz="1100" b="0" i="0" baseline="0">
              <a:solidFill>
                <a:schemeClr val="dk1"/>
              </a:solidFill>
              <a:effectLst/>
              <a:latin typeface="Cambria" panose="02040503050406030204" pitchFamily="18" charset="0"/>
              <a:ea typeface="Cambria" panose="02040503050406030204" pitchFamily="18" charset="0"/>
              <a:cs typeface="+mn-cs"/>
            </a:rPr>
            <a:t>.</a:t>
          </a:r>
          <a:endParaRPr lang="en-US">
            <a:effectLst/>
            <a:latin typeface="Cambria" panose="02040503050406030204" pitchFamily="18" charset="0"/>
            <a:ea typeface="Cambria" panose="02040503050406030204" pitchFamily="18" charset="0"/>
          </a:endParaRPr>
        </a:p>
        <a:p>
          <a:r>
            <a:rPr lang="en-US" sz="1100" baseline="0">
              <a:solidFill>
                <a:schemeClr val="dk1"/>
              </a:solidFill>
              <a:effectLst/>
              <a:latin typeface="Cambria" panose="02040503050406030204" pitchFamily="18" charset="0"/>
              <a:ea typeface="Cambria" panose="02040503050406030204" pitchFamily="18" charset="0"/>
              <a:cs typeface="+mn-cs"/>
            </a:rPr>
            <a:t>8) Importance Factor, </a:t>
          </a:r>
          <a:r>
            <a:rPr lang="en-US" sz="1100" i="1" baseline="0">
              <a:solidFill>
                <a:schemeClr val="dk1"/>
              </a:solidFill>
              <a:effectLst/>
              <a:latin typeface="Cambria" panose="02040503050406030204" pitchFamily="18" charset="0"/>
              <a:ea typeface="Cambria" panose="02040503050406030204" pitchFamily="18" charset="0"/>
              <a:cs typeface="+mn-cs"/>
            </a:rPr>
            <a:t>I</a:t>
          </a:r>
          <a:r>
            <a:rPr lang="en-US" sz="1100" i="1" baseline="-25000">
              <a:solidFill>
                <a:schemeClr val="dk1"/>
              </a:solidFill>
              <a:effectLst/>
              <a:latin typeface="Cambria" panose="02040503050406030204" pitchFamily="18" charset="0"/>
              <a:ea typeface="Cambria" panose="02040503050406030204" pitchFamily="18" charset="0"/>
              <a:cs typeface="+mn-cs"/>
            </a:rPr>
            <a:t>e</a:t>
          </a:r>
          <a:r>
            <a:rPr lang="en-US" sz="1100" baseline="0">
              <a:solidFill>
                <a:schemeClr val="dk1"/>
              </a:solidFill>
              <a:effectLst/>
              <a:latin typeface="Cambria" panose="02040503050406030204" pitchFamily="18" charset="0"/>
              <a:ea typeface="Cambria" panose="02040503050406030204" pitchFamily="18" charset="0"/>
              <a:cs typeface="+mn-cs"/>
            </a:rPr>
            <a:t> - Determined in accordance with ASCE/SEI 7 Section 13.1.3. Fence walls that provide a life-safety function to the structure are assigned an importance factor of 1.5.</a:t>
          </a:r>
        </a:p>
        <a:p>
          <a:r>
            <a:rPr lang="en-US" sz="1100" baseline="0">
              <a:solidFill>
                <a:schemeClr val="dk1"/>
              </a:solidFill>
              <a:effectLst/>
              <a:latin typeface="Cambria" panose="02040503050406030204" pitchFamily="18" charset="0"/>
              <a:ea typeface="Cambria" panose="02040503050406030204" pitchFamily="18" charset="0"/>
              <a:cs typeface="+mn-cs"/>
            </a:rPr>
            <a:t>9) Seismic Design Category - A structure's seismic classification based on the risk category and severity of the earthquake ground motion. Determined using </a:t>
          </a:r>
          <a:r>
            <a:rPr lang="en-US" sz="1100" b="0" i="0" baseline="0">
              <a:solidFill>
                <a:schemeClr val="dk1"/>
              </a:solidFill>
              <a:effectLst/>
              <a:latin typeface="Cambria" panose="02040503050406030204" pitchFamily="18" charset="0"/>
              <a:ea typeface="Cambria" panose="02040503050406030204" pitchFamily="18" charset="0"/>
              <a:cs typeface="+mn-cs"/>
            </a:rPr>
            <a:t>the online ASCE Hazard Tool: https://ascehazardtool.org/. </a:t>
          </a:r>
          <a:r>
            <a:rPr lang="en-US" sz="1100" baseline="0">
              <a:solidFill>
                <a:schemeClr val="dk1"/>
              </a:solidFill>
              <a:effectLst/>
              <a:latin typeface="Cambria" panose="02040503050406030204" pitchFamily="18" charset="0"/>
              <a:ea typeface="Cambria" panose="02040503050406030204" pitchFamily="18" charset="0"/>
              <a:cs typeface="+mn-cs"/>
            </a:rPr>
            <a:t>Per ASCE/SEI 7-22 Section 11.7, nonstructural components and other structures assigned to SDC A are exempt from seismic loading. </a:t>
          </a:r>
        </a:p>
        <a:p>
          <a:endParaRPr lang="en-US" sz="1100" baseline="0">
            <a:solidFill>
              <a:schemeClr val="dk1"/>
            </a:solidFill>
            <a:effectLst/>
            <a:latin typeface="Cambria" panose="02040503050406030204" pitchFamily="18" charset="0"/>
            <a:ea typeface="Cambria" panose="02040503050406030204" pitchFamily="18" charset="0"/>
            <a:cs typeface="+mn-cs"/>
          </a:endParaRPr>
        </a:p>
        <a:p>
          <a:r>
            <a:rPr lang="en-US" sz="1100" u="sng" baseline="0">
              <a:solidFill>
                <a:schemeClr val="dk1"/>
              </a:solidFill>
              <a:effectLst/>
              <a:latin typeface="Cambria" panose="02040503050406030204" pitchFamily="18" charset="0"/>
              <a:ea typeface="Cambria" panose="02040503050406030204" pitchFamily="18" charset="0"/>
              <a:cs typeface="+mn-cs"/>
            </a:rPr>
            <a:t>Sheet Protection</a:t>
          </a:r>
        </a:p>
        <a:p>
          <a:r>
            <a:rPr lang="en-US">
              <a:effectLst/>
              <a:latin typeface="Cambria" panose="02040503050406030204" pitchFamily="18" charset="0"/>
              <a:ea typeface="Cambria" panose="02040503050406030204" pitchFamily="18" charset="0"/>
            </a:rPr>
            <a:t>While all calculations are shown for transparency, some cells in this calculator are protected to prevent unintentional editing. Where editing is desired, this protection can be removed using the password "bloxrox".</a:t>
          </a:r>
        </a:p>
        <a:p>
          <a:endParaRPr lang="en-US">
            <a:effectLst/>
            <a:latin typeface="Cambria" panose="02040503050406030204" pitchFamily="18" charset="0"/>
            <a:ea typeface="Cambria" panose="02040503050406030204" pitchFamily="18" charset="0"/>
          </a:endParaRPr>
        </a:p>
        <a:p>
          <a:r>
            <a:rPr lang="en-US">
              <a:effectLst/>
              <a:latin typeface="Cambria" panose="02040503050406030204" pitchFamily="18" charset="0"/>
              <a:ea typeface="Cambria" panose="02040503050406030204" pitchFamily="18" charset="0"/>
            </a:rPr>
            <a:t>DISCLAIMER: While all reasonable efforts were made to ensure the information contained herein is accurate, the Block Design Collective (BDC), Concrete Masonry and Hardscapes Association (CMHA), and those companies disseminating this information make no promises, representations, or warranties of any kind, expressed or implied, as to the accuracy or completeness of this information and disclaim any liability for damages of any kind that may result from the use of this information. This information is intended for professionals who are qualified to evaluate its significance, limitations, and applicability, and who will accept the responsibility for its proper use.</a:t>
          </a:r>
        </a:p>
      </xdr:txBody>
    </xdr:sp>
    <xdr:clientData/>
  </xdr:oneCellAnchor>
  <xdr:twoCellAnchor editAs="oneCell">
    <xdr:from>
      <xdr:col>0</xdr:col>
      <xdr:colOff>107950</xdr:colOff>
      <xdr:row>0</xdr:row>
      <xdr:rowOff>0</xdr:rowOff>
    </xdr:from>
    <xdr:to>
      <xdr:col>3</xdr:col>
      <xdr:colOff>439399</xdr:colOff>
      <xdr:row>7</xdr:row>
      <xdr:rowOff>171450</xdr:rowOff>
    </xdr:to>
    <xdr:pic>
      <xdr:nvPicPr>
        <xdr:cNvPr id="4" name="Picture 3">
          <a:extLst>
            <a:ext uri="{FF2B5EF4-FFF2-40B4-BE49-F238E27FC236}">
              <a16:creationId xmlns:a16="http://schemas.microsoft.com/office/drawing/2014/main" id="{4DB8C2CB-15ED-43FE-B6F2-E6D04B72B9C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7950" y="0"/>
          <a:ext cx="2160249" cy="1460500"/>
        </a:xfrm>
        <a:prstGeom prst="rect">
          <a:avLst/>
        </a:prstGeom>
      </xdr:spPr>
    </xdr:pic>
    <xdr:clientData/>
  </xdr:twoCellAnchor>
  <xdr:twoCellAnchor editAs="oneCell">
    <xdr:from>
      <xdr:col>5</xdr:col>
      <xdr:colOff>495300</xdr:colOff>
      <xdr:row>1</xdr:row>
      <xdr:rowOff>28575</xdr:rowOff>
    </xdr:from>
    <xdr:to>
      <xdr:col>12</xdr:col>
      <xdr:colOff>461010</xdr:colOff>
      <xdr:row>7</xdr:row>
      <xdr:rowOff>0</xdr:rowOff>
    </xdr:to>
    <xdr:pic>
      <xdr:nvPicPr>
        <xdr:cNvPr id="5" name="Picture 4">
          <a:extLst>
            <a:ext uri="{FF2B5EF4-FFF2-40B4-BE49-F238E27FC236}">
              <a16:creationId xmlns:a16="http://schemas.microsoft.com/office/drawing/2014/main" id="{32BC207E-112E-D2B1-C038-DF52BB7DAC6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400425" y="209550"/>
          <a:ext cx="4032885" cy="11049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76200</xdr:colOff>
      <xdr:row>1</xdr:row>
      <xdr:rowOff>47625</xdr:rowOff>
    </xdr:from>
    <xdr:to>
      <xdr:col>14</xdr:col>
      <xdr:colOff>35181</xdr:colOff>
      <xdr:row>7</xdr:row>
      <xdr:rowOff>180520</xdr:rowOff>
    </xdr:to>
    <xdr:pic>
      <xdr:nvPicPr>
        <xdr:cNvPr id="5" name="Picture 4">
          <a:extLst>
            <a:ext uri="{FF2B5EF4-FFF2-40B4-BE49-F238E27FC236}">
              <a16:creationId xmlns:a16="http://schemas.microsoft.com/office/drawing/2014/main" id="{2F571344-818D-4946-BA2B-38A7F2BF86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344400" y="238125"/>
          <a:ext cx="1702056" cy="1304470"/>
        </a:xfrm>
        <a:prstGeom prst="rect">
          <a:avLst/>
        </a:prstGeom>
      </xdr:spPr>
    </xdr:pic>
    <xdr:clientData/>
  </xdr:twoCellAnchor>
  <xdr:twoCellAnchor editAs="oneCell">
    <xdr:from>
      <xdr:col>15</xdr:col>
      <xdr:colOff>352425</xdr:colOff>
      <xdr:row>2</xdr:row>
      <xdr:rowOff>47625</xdr:rowOff>
    </xdr:from>
    <xdr:to>
      <xdr:col>21</xdr:col>
      <xdr:colOff>613410</xdr:colOff>
      <xdr:row>7</xdr:row>
      <xdr:rowOff>93162</xdr:rowOff>
    </xdr:to>
    <xdr:pic>
      <xdr:nvPicPr>
        <xdr:cNvPr id="7" name="Picture 6">
          <a:extLst>
            <a:ext uri="{FF2B5EF4-FFF2-40B4-BE49-F238E27FC236}">
              <a16:creationId xmlns:a16="http://schemas.microsoft.com/office/drawing/2014/main" id="{C71C3DD8-DC21-495B-B8BC-C017298E833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287125" y="428625"/>
          <a:ext cx="3747135" cy="102661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13</xdr:col>
      <xdr:colOff>742949</xdr:colOff>
      <xdr:row>19</xdr:row>
      <xdr:rowOff>136525</xdr:rowOff>
    </xdr:from>
    <xdr:ext cx="8277225" cy="1284198"/>
    <xdr:sp macro="" textlink="">
      <xdr:nvSpPr>
        <xdr:cNvPr id="5" name="TextBox 4">
          <a:extLst>
            <a:ext uri="{FF2B5EF4-FFF2-40B4-BE49-F238E27FC236}">
              <a16:creationId xmlns:a16="http://schemas.microsoft.com/office/drawing/2014/main" id="{4E0E965F-9AC4-C8AC-019E-8CBAADE45D08}"/>
            </a:ext>
          </a:extLst>
        </xdr:cNvPr>
        <xdr:cNvSpPr txBox="1"/>
      </xdr:nvSpPr>
      <xdr:spPr>
        <a:xfrm>
          <a:off x="9658349" y="3801745"/>
          <a:ext cx="8277225" cy="128419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eaLnBrk="1" fontAlgn="auto" latinLnBrk="0" hangingPunct="1"/>
          <a:r>
            <a:rPr lang="en-US" sz="1100" u="sng">
              <a:latin typeface="Cambria" panose="02040503050406030204" pitchFamily="18" charset="0"/>
              <a:ea typeface="Cambria" panose="02040503050406030204" pitchFamily="18" charset="0"/>
            </a:rPr>
            <a:t>Wind Loading Modeling Criteria and Assumptions</a:t>
          </a:r>
        </a:p>
        <a:p>
          <a:pPr eaLnBrk="1" fontAlgn="auto" latinLnBrk="0" hangingPunct="1"/>
          <a:r>
            <a:rPr lang="en-US" sz="1100">
              <a:latin typeface="Cambria" panose="02040503050406030204" pitchFamily="18" charset="0"/>
              <a:ea typeface="Cambria" panose="02040503050406030204" pitchFamily="18" charset="0"/>
            </a:rPr>
            <a:t>1) The</a:t>
          </a:r>
          <a:r>
            <a:rPr lang="en-US" sz="1100" baseline="0">
              <a:latin typeface="Cambria" panose="02040503050406030204" pitchFamily="18" charset="0"/>
              <a:ea typeface="Cambria" panose="02040503050406030204" pitchFamily="18" charset="0"/>
            </a:rPr>
            <a:t> </a:t>
          </a:r>
          <a:r>
            <a:rPr lang="en-US" sz="1100">
              <a:solidFill>
                <a:schemeClr val="dk1"/>
              </a:solidFill>
              <a:effectLst/>
              <a:latin typeface="+mn-lt"/>
              <a:ea typeface="+mn-ea"/>
              <a:cs typeface="+mn-cs"/>
            </a:rPr>
            <a:t>out-of-plane design wind pressures are determined in</a:t>
          </a:r>
          <a:r>
            <a:rPr lang="en-US" sz="1100" baseline="0">
              <a:solidFill>
                <a:schemeClr val="dk1"/>
              </a:solidFill>
              <a:effectLst/>
              <a:latin typeface="+mn-lt"/>
              <a:ea typeface="+mn-ea"/>
              <a:cs typeface="+mn-cs"/>
            </a:rPr>
            <a:t> accordance with the MWFRS procedure of Chapter 29 of ASCE/SEI 7-22. </a:t>
          </a:r>
        </a:p>
        <a:p>
          <a:pPr eaLnBrk="1" fontAlgn="auto" latinLnBrk="0" hangingPunct="1"/>
          <a:r>
            <a:rPr lang="en-US" sz="1100" baseline="0">
              <a:solidFill>
                <a:schemeClr val="dk1"/>
              </a:solidFill>
              <a:effectLst/>
              <a:latin typeface="+mn-lt"/>
              <a:ea typeface="+mn-ea"/>
              <a:cs typeface="+mn-cs"/>
            </a:rPr>
            <a:t>2) The pressure exposure coefficient (</a:t>
          </a:r>
          <a:r>
            <a:rPr lang="en-US" sz="1100" i="1" baseline="0">
              <a:solidFill>
                <a:schemeClr val="dk1"/>
              </a:solidFill>
              <a:effectLst/>
              <a:latin typeface="+mn-lt"/>
              <a:ea typeface="+mn-ea"/>
              <a:cs typeface="+mn-cs"/>
            </a:rPr>
            <a:t>K</a:t>
          </a:r>
          <a:r>
            <a:rPr lang="en-US" sz="1100" i="1" baseline="-25000">
              <a:solidFill>
                <a:schemeClr val="dk1"/>
              </a:solidFill>
              <a:effectLst/>
              <a:latin typeface="+mn-lt"/>
              <a:ea typeface="+mn-ea"/>
              <a:cs typeface="+mn-cs"/>
            </a:rPr>
            <a:t>z</a:t>
          </a:r>
          <a:r>
            <a:rPr lang="en-US" sz="1100" baseline="0">
              <a:solidFill>
                <a:schemeClr val="dk1"/>
              </a:solidFill>
              <a:effectLst/>
              <a:latin typeface="+mn-lt"/>
              <a:ea typeface="+mn-ea"/>
              <a:cs typeface="+mn-cs"/>
            </a:rPr>
            <a:t>) is taken equal to 0.70, which applies for assembly heights up to 40 feet.</a:t>
          </a: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3) The directionality factor (</a:t>
          </a:r>
          <a:r>
            <a:rPr lang="en-US" sz="1100" i="1" baseline="0">
              <a:solidFill>
                <a:schemeClr val="dk1"/>
              </a:solidFill>
              <a:effectLst/>
              <a:latin typeface="+mn-lt"/>
              <a:ea typeface="+mn-ea"/>
              <a:cs typeface="+mn-cs"/>
            </a:rPr>
            <a:t>K</a:t>
          </a:r>
          <a:r>
            <a:rPr lang="en-US" sz="1100" i="1" baseline="-25000">
              <a:solidFill>
                <a:schemeClr val="dk1"/>
              </a:solidFill>
              <a:effectLst/>
              <a:latin typeface="+mn-lt"/>
              <a:ea typeface="+mn-ea"/>
              <a:cs typeface="+mn-cs"/>
            </a:rPr>
            <a:t>d</a:t>
          </a:r>
          <a:r>
            <a:rPr lang="en-US" sz="1100" baseline="0">
              <a:solidFill>
                <a:schemeClr val="dk1"/>
              </a:solidFill>
              <a:effectLst/>
              <a:latin typeface="+mn-lt"/>
              <a:ea typeface="+mn-ea"/>
              <a:cs typeface="+mn-cs"/>
            </a:rPr>
            <a:t>) and gust-effect factor (</a:t>
          </a:r>
          <a:r>
            <a:rPr lang="en-US" sz="1100" i="1" baseline="0">
              <a:solidFill>
                <a:schemeClr val="dk1"/>
              </a:solidFill>
              <a:effectLst/>
              <a:latin typeface="+mn-lt"/>
              <a:ea typeface="+mn-ea"/>
              <a:cs typeface="+mn-cs"/>
            </a:rPr>
            <a:t>G</a:t>
          </a:r>
          <a:r>
            <a:rPr lang="en-US" sz="1100" baseline="0">
              <a:solidFill>
                <a:schemeClr val="dk1"/>
              </a:solidFill>
              <a:effectLst/>
              <a:latin typeface="+mn-lt"/>
              <a:ea typeface="+mn-ea"/>
              <a:cs typeface="+mn-cs"/>
            </a:rPr>
            <a:t>) are taken equal to 0.85 per ASCE/SEI 7-22 corresponding to flat and rigid wall assemblies.</a:t>
          </a:r>
          <a:endParaRPr lang="en-US">
            <a:effectLst/>
          </a:endParaRPr>
        </a:p>
        <a:p>
          <a:pPr eaLnBrk="1" fontAlgn="auto" latinLnBrk="0" hangingPunct="1"/>
          <a:r>
            <a:rPr lang="en-US" sz="1100" baseline="0">
              <a:solidFill>
                <a:schemeClr val="dk1"/>
              </a:solidFill>
              <a:effectLst/>
              <a:latin typeface="+mn-lt"/>
              <a:ea typeface="+mn-ea"/>
              <a:cs typeface="+mn-cs"/>
            </a:rPr>
            <a:t>4) Assemblies are assumed solid (no openings) with a wind force coefficient (</a:t>
          </a:r>
          <a:r>
            <a:rPr lang="en-US" sz="1100" i="1" baseline="0">
              <a:solidFill>
                <a:schemeClr val="dk1"/>
              </a:solidFill>
              <a:effectLst/>
              <a:latin typeface="+mn-lt"/>
              <a:ea typeface="+mn-ea"/>
              <a:cs typeface="+mn-cs"/>
            </a:rPr>
            <a:t>C</a:t>
          </a:r>
          <a:r>
            <a:rPr lang="en-US" sz="1100" i="1" baseline="-25000">
              <a:solidFill>
                <a:schemeClr val="dk1"/>
              </a:solidFill>
              <a:effectLst/>
              <a:latin typeface="+mn-lt"/>
              <a:ea typeface="+mn-ea"/>
              <a:cs typeface="+mn-cs"/>
            </a:rPr>
            <a:t>f</a:t>
          </a:r>
          <a:r>
            <a:rPr lang="en-US" sz="1100" baseline="0">
              <a:solidFill>
                <a:schemeClr val="dk1"/>
              </a:solidFill>
              <a:effectLst/>
              <a:latin typeface="+mn-lt"/>
              <a:ea typeface="+mn-ea"/>
              <a:cs typeface="+mn-cs"/>
            </a:rPr>
            <a:t>) of 1.95 applicable to any fence configuration.</a:t>
          </a:r>
        </a:p>
        <a:p>
          <a:r>
            <a:rPr lang="en-US" sz="1100" baseline="0">
              <a:latin typeface="Cambria" panose="02040503050406030204" pitchFamily="18" charset="0"/>
              <a:ea typeface="Cambria" panose="02040503050406030204" pitchFamily="18" charset="0"/>
            </a:rPr>
            <a:t>5) Vortex shedding is not considered.</a:t>
          </a:r>
        </a:p>
      </xdr:txBody>
    </xdr:sp>
    <xdr:clientData/>
  </xdr:oneCellAnchor>
  <xdr:twoCellAnchor editAs="oneCell">
    <xdr:from>
      <xdr:col>3</xdr:col>
      <xdr:colOff>196850</xdr:colOff>
      <xdr:row>24</xdr:row>
      <xdr:rowOff>85726</xdr:rowOff>
    </xdr:from>
    <xdr:to>
      <xdr:col>7</xdr:col>
      <xdr:colOff>247650</xdr:colOff>
      <xdr:row>26</xdr:row>
      <xdr:rowOff>17724</xdr:rowOff>
    </xdr:to>
    <xdr:pic>
      <xdr:nvPicPr>
        <xdr:cNvPr id="13" name="Picture 12">
          <a:extLst>
            <a:ext uri="{FF2B5EF4-FFF2-40B4-BE49-F238E27FC236}">
              <a16:creationId xmlns:a16="http://schemas.microsoft.com/office/drawing/2014/main" id="{99BBF936-2A4B-7D31-4A23-F301616D947B}"/>
            </a:ext>
          </a:extLst>
        </xdr:cNvPr>
        <xdr:cNvPicPr>
          <a:picLocks noChangeAspect="1"/>
        </xdr:cNvPicPr>
      </xdr:nvPicPr>
      <xdr:blipFill>
        <a:blip xmlns:r="http://schemas.openxmlformats.org/officeDocument/2006/relationships" r:embed="rId1"/>
        <a:stretch>
          <a:fillRect/>
        </a:stretch>
      </xdr:blipFill>
      <xdr:spPr>
        <a:xfrm>
          <a:off x="1939925" y="5915026"/>
          <a:ext cx="3527425" cy="360623"/>
        </a:xfrm>
        <a:prstGeom prst="rect">
          <a:avLst/>
        </a:prstGeom>
      </xdr:spPr>
    </xdr:pic>
    <xdr:clientData/>
  </xdr:twoCellAnchor>
  <xdr:oneCellAnchor>
    <xdr:from>
      <xdr:col>14</xdr:col>
      <xdr:colOff>41910</xdr:colOff>
      <xdr:row>27</xdr:row>
      <xdr:rowOff>111760</xdr:rowOff>
    </xdr:from>
    <xdr:ext cx="7997190" cy="2242089"/>
    <xdr:sp macro="" textlink="">
      <xdr:nvSpPr>
        <xdr:cNvPr id="17" name="TextBox 16">
          <a:extLst>
            <a:ext uri="{FF2B5EF4-FFF2-40B4-BE49-F238E27FC236}">
              <a16:creationId xmlns:a16="http://schemas.microsoft.com/office/drawing/2014/main" id="{B3E20DDF-FFB0-47A5-8E60-190B70D20CAD}"/>
            </a:ext>
          </a:extLst>
        </xdr:cNvPr>
        <xdr:cNvSpPr txBox="1"/>
      </xdr:nvSpPr>
      <xdr:spPr>
        <a:xfrm>
          <a:off x="9742170" y="5400040"/>
          <a:ext cx="7997190" cy="224208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100" u="sng">
              <a:solidFill>
                <a:schemeClr val="dk1"/>
              </a:solidFill>
              <a:effectLst/>
              <a:latin typeface="Cambria" panose="02040503050406030204" pitchFamily="18" charset="0"/>
              <a:ea typeface="Cambria" panose="02040503050406030204" pitchFamily="18" charset="0"/>
              <a:cs typeface="+mn-cs"/>
            </a:rPr>
            <a:t>Seismic Loading Modeling Criteria and Assumptions</a:t>
          </a:r>
          <a:endParaRPr lang="en-US">
            <a:effectLst/>
            <a:latin typeface="Cambria" panose="02040503050406030204" pitchFamily="18" charset="0"/>
            <a:ea typeface="Cambria" panose="020405030504060302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a:latin typeface="Cambria" panose="02040503050406030204" pitchFamily="18" charset="0"/>
              <a:ea typeface="Cambria" panose="02040503050406030204" pitchFamily="18" charset="0"/>
            </a:rPr>
            <a:t>1) Out-of-plane seismic</a:t>
          </a:r>
          <a:r>
            <a:rPr lang="en-US" sz="1100" baseline="0">
              <a:latin typeface="Cambria" panose="02040503050406030204" pitchFamily="18" charset="0"/>
              <a:ea typeface="Cambria" panose="02040503050406030204" pitchFamily="18" charset="0"/>
            </a:rPr>
            <a:t> loads </a:t>
          </a:r>
          <a:r>
            <a:rPr lang="en-US" sz="1100">
              <a:latin typeface="Cambria" panose="02040503050406030204" pitchFamily="18" charset="0"/>
              <a:ea typeface="Cambria" panose="02040503050406030204" pitchFamily="18" charset="0"/>
            </a:rPr>
            <a:t>are determined in</a:t>
          </a:r>
          <a:r>
            <a:rPr lang="en-US" sz="1100" baseline="0">
              <a:latin typeface="Cambria" panose="02040503050406030204" pitchFamily="18" charset="0"/>
              <a:ea typeface="Cambria" panose="02040503050406030204" pitchFamily="18" charset="0"/>
            </a:rPr>
            <a:t> accordance with Chapter 15 (Nonbuilding Structures) of ASCE/SEI 7-22 using the equivalent lateral force procedure defined in Section 12.8. Fence wall assemblies are assumed to be freestanding and not connected to or supported by an adjacent structure. </a:t>
          </a:r>
          <a:endParaRPr lang="en-US" sz="1100" baseline="0">
            <a:solidFill>
              <a:schemeClr val="dk1"/>
            </a:solidFill>
            <a:effectLst/>
            <a:latin typeface="Cambria" panose="02040503050406030204" pitchFamily="18" charset="0"/>
            <a:ea typeface="Cambria" panose="02040503050406030204" pitchFamily="18" charset="0"/>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Cambria" panose="02040503050406030204" pitchFamily="18" charset="0"/>
              <a:ea typeface="Cambria" panose="02040503050406030204" pitchFamily="18" charset="0"/>
              <a:cs typeface="+mn-cs"/>
            </a:rPr>
            <a:t>2) Per Table 15.4-2 of ASCE/SEI 7, the response modification factor (</a:t>
          </a:r>
          <a:r>
            <a:rPr lang="en-US" sz="1100" i="1" baseline="0">
              <a:solidFill>
                <a:schemeClr val="dk1"/>
              </a:solidFill>
              <a:effectLst/>
              <a:latin typeface="Cambria" panose="02040503050406030204" pitchFamily="18" charset="0"/>
              <a:ea typeface="Cambria" panose="02040503050406030204" pitchFamily="18" charset="0"/>
              <a:cs typeface="+mn-cs"/>
            </a:rPr>
            <a:t>R</a:t>
          </a:r>
          <a:r>
            <a:rPr lang="en-US" sz="1100" baseline="0">
              <a:solidFill>
                <a:schemeClr val="dk1"/>
              </a:solidFill>
              <a:effectLst/>
              <a:latin typeface="Cambria" panose="02040503050406030204" pitchFamily="18" charset="0"/>
              <a:ea typeface="Cambria" panose="02040503050406030204" pitchFamily="18" charset="0"/>
              <a:cs typeface="+mn-cs"/>
            </a:rPr>
            <a:t>) for cantilevered fences supported at ground level is 1.25.</a:t>
          </a: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Cambria" panose="02040503050406030204" pitchFamily="18" charset="0"/>
              <a:ea typeface="Cambria" panose="02040503050406030204" pitchFamily="18" charset="0"/>
              <a:cs typeface="+mn-cs"/>
            </a:rPr>
            <a:t>3) When </a:t>
          </a:r>
          <a:r>
            <a:rPr lang="en-US" sz="1100" i="1" baseline="0">
              <a:solidFill>
                <a:schemeClr val="dk1"/>
              </a:solidFill>
              <a:effectLst/>
              <a:latin typeface="Cambria" panose="02040503050406030204" pitchFamily="18" charset="0"/>
              <a:ea typeface="Cambria" panose="02040503050406030204" pitchFamily="18" charset="0"/>
              <a:cs typeface="+mn-cs"/>
            </a:rPr>
            <a:t>S</a:t>
          </a:r>
          <a:r>
            <a:rPr lang="en-US" sz="1100" i="1" baseline="-25000">
              <a:solidFill>
                <a:schemeClr val="dk1"/>
              </a:solidFill>
              <a:effectLst/>
              <a:latin typeface="Cambria" panose="02040503050406030204" pitchFamily="18" charset="0"/>
              <a:ea typeface="Cambria" panose="02040503050406030204" pitchFamily="18" charset="0"/>
              <a:cs typeface="+mn-cs"/>
            </a:rPr>
            <a:t>1</a:t>
          </a:r>
          <a:r>
            <a:rPr lang="en-US" sz="1100" baseline="0">
              <a:solidFill>
                <a:schemeClr val="dk1"/>
              </a:solidFill>
              <a:effectLst/>
              <a:latin typeface="Cambria" panose="02040503050406030204" pitchFamily="18" charset="0"/>
              <a:ea typeface="Cambria" panose="02040503050406030204" pitchFamily="18" charset="0"/>
              <a:cs typeface="+mn-cs"/>
            </a:rPr>
            <a:t> </a:t>
          </a:r>
          <a:r>
            <a:rPr lang="en-US" sz="1100" u="sng" baseline="0">
              <a:solidFill>
                <a:schemeClr val="dk1"/>
              </a:solidFill>
              <a:effectLst/>
              <a:latin typeface="Cambria" panose="02040503050406030204" pitchFamily="18" charset="0"/>
              <a:ea typeface="Cambria" panose="02040503050406030204" pitchFamily="18" charset="0"/>
              <a:cs typeface="+mn-cs"/>
            </a:rPr>
            <a:t>&gt;</a:t>
          </a:r>
          <a:r>
            <a:rPr lang="en-US" sz="1100" baseline="0">
              <a:solidFill>
                <a:schemeClr val="dk1"/>
              </a:solidFill>
              <a:effectLst/>
              <a:latin typeface="Cambria" panose="02040503050406030204" pitchFamily="18" charset="0"/>
              <a:ea typeface="Cambria" panose="02040503050406030204" pitchFamily="18" charset="0"/>
              <a:cs typeface="+mn-cs"/>
            </a:rPr>
            <a:t> 0.6, the minimum seismic response coefficient (</a:t>
          </a:r>
          <a:r>
            <a:rPr lang="en-US" sz="1100" i="1" baseline="0">
              <a:solidFill>
                <a:schemeClr val="dk1"/>
              </a:solidFill>
              <a:effectLst/>
              <a:latin typeface="Cambria" panose="02040503050406030204" pitchFamily="18" charset="0"/>
              <a:ea typeface="Cambria" panose="02040503050406030204" pitchFamily="18" charset="0"/>
              <a:cs typeface="+mn-cs"/>
            </a:rPr>
            <a:t>C</a:t>
          </a:r>
          <a:r>
            <a:rPr lang="en-US" sz="1100" i="1" baseline="-25000">
              <a:solidFill>
                <a:schemeClr val="dk1"/>
              </a:solidFill>
              <a:effectLst/>
              <a:latin typeface="Cambria" panose="02040503050406030204" pitchFamily="18" charset="0"/>
              <a:ea typeface="Cambria" panose="02040503050406030204" pitchFamily="18" charset="0"/>
              <a:cs typeface="+mn-cs"/>
            </a:rPr>
            <a:t>s</a:t>
          </a:r>
          <a:r>
            <a:rPr lang="en-US" sz="1100" baseline="0">
              <a:solidFill>
                <a:schemeClr val="dk1"/>
              </a:solidFill>
              <a:effectLst/>
              <a:latin typeface="Cambria" panose="02040503050406030204" pitchFamily="18" charset="0"/>
              <a:ea typeface="Cambria" panose="02040503050406030204" pitchFamily="18" charset="0"/>
              <a:cs typeface="+mn-cs"/>
            </a:rPr>
            <a:t>) is based on the 1 second spectral response. </a:t>
          </a: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Cambria" panose="02040503050406030204" pitchFamily="18" charset="0"/>
              <a:ea typeface="Cambria" panose="02040503050406030204" pitchFamily="18" charset="0"/>
              <a:cs typeface="+mn-cs"/>
            </a:rPr>
            <a:t>4) Per ASCE/SEI 7-22 Section 12.8.3, the structural period exponent (</a:t>
          </a:r>
          <a:r>
            <a:rPr lang="en-US" sz="1100" i="1" baseline="0">
              <a:solidFill>
                <a:schemeClr val="dk1"/>
              </a:solidFill>
              <a:effectLst/>
              <a:latin typeface="Cambria" panose="02040503050406030204" pitchFamily="18" charset="0"/>
              <a:ea typeface="Cambria" panose="02040503050406030204" pitchFamily="18" charset="0"/>
              <a:cs typeface="+mn-cs"/>
            </a:rPr>
            <a:t>k</a:t>
          </a:r>
          <a:r>
            <a:rPr lang="en-US" sz="1100" baseline="0">
              <a:solidFill>
                <a:schemeClr val="dk1"/>
              </a:solidFill>
              <a:effectLst/>
              <a:latin typeface="Cambria" panose="02040503050406030204" pitchFamily="18" charset="0"/>
              <a:ea typeface="Cambria" panose="02040503050406030204" pitchFamily="18" charset="0"/>
              <a:cs typeface="+mn-cs"/>
            </a:rPr>
            <a:t>) is taken equal to 1.0 for assemblies having a period of 0.5 seconds or less up to a value of 2.0 for assemblies having a period of 2.5 seconds or more. This value may be modified as necessary for project-specific application.</a:t>
          </a: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Cambria" panose="02040503050406030204" pitchFamily="18" charset="0"/>
              <a:ea typeface="Cambria" panose="02040503050406030204" pitchFamily="18" charset="0"/>
              <a:cs typeface="+mn-cs"/>
            </a:rPr>
            <a:t>5) The lateral seismic load distribution is assmed to be an inverted triangle assuming a uniform distribution of the assembly's weight. Based on this load distribution, the overturning moment at the base of the wall is determined (</a:t>
          </a:r>
          <a:r>
            <a:rPr lang="en-US" sz="1100" i="1" baseline="0">
              <a:solidFill>
                <a:schemeClr val="dk1"/>
              </a:solidFill>
              <a:effectLst/>
              <a:latin typeface="Cambria" panose="02040503050406030204" pitchFamily="18" charset="0"/>
              <a:ea typeface="Cambria" panose="02040503050406030204" pitchFamily="18" charset="0"/>
              <a:cs typeface="+mn-cs"/>
            </a:rPr>
            <a:t>M</a:t>
          </a:r>
          <a:r>
            <a:rPr lang="en-US" sz="1100" baseline="0">
              <a:solidFill>
                <a:schemeClr val="dk1"/>
              </a:solidFill>
              <a:effectLst/>
              <a:latin typeface="Cambria" panose="02040503050406030204" pitchFamily="18" charset="0"/>
              <a:ea typeface="Cambria" panose="02040503050406030204" pitchFamily="18" charset="0"/>
              <a:cs typeface="+mn-cs"/>
            </a:rPr>
            <a:t>), and from that, an equivalent uniform horizontal seismic load is calculated (</a:t>
          </a:r>
          <a:r>
            <a:rPr lang="en-US" sz="1100" i="1" baseline="0">
              <a:solidFill>
                <a:schemeClr val="dk1"/>
              </a:solidFill>
              <a:effectLst/>
              <a:latin typeface="Cambria" panose="02040503050406030204" pitchFamily="18" charset="0"/>
              <a:ea typeface="Cambria" panose="02040503050406030204" pitchFamily="18" charset="0"/>
              <a:cs typeface="+mn-cs"/>
            </a:rPr>
            <a:t>E</a:t>
          </a:r>
          <a:r>
            <a:rPr lang="en-US" sz="1100" i="1" baseline="-25000">
              <a:solidFill>
                <a:schemeClr val="dk1"/>
              </a:solidFill>
              <a:effectLst/>
              <a:latin typeface="Cambria" panose="02040503050406030204" pitchFamily="18" charset="0"/>
              <a:ea typeface="Cambria" panose="02040503050406030204" pitchFamily="18" charset="0"/>
              <a:cs typeface="+mn-cs"/>
            </a:rPr>
            <a:t>h</a:t>
          </a:r>
          <a:r>
            <a:rPr lang="en-US" sz="1100" baseline="0">
              <a:solidFill>
                <a:schemeClr val="dk1"/>
              </a:solidFill>
              <a:effectLst/>
              <a:latin typeface="Cambria" panose="02040503050406030204" pitchFamily="18" charset="0"/>
              <a:ea typeface="Cambria" panose="02040503050406030204" pitchFamily="18" charset="0"/>
              <a:cs typeface="+mn-cs"/>
            </a:rPr>
            <a:t>). For fence wall assemblies assigned to SDC A, the out-of-plane seismic for is taken equal to zero.</a:t>
          </a:r>
        </a:p>
      </xdr:txBody>
    </xdr:sp>
    <xdr:clientData/>
  </xdr:oneCellAnchor>
  <xdr:oneCellAnchor>
    <xdr:from>
      <xdr:col>7</xdr:col>
      <xdr:colOff>39686</xdr:colOff>
      <xdr:row>41</xdr:row>
      <xdr:rowOff>39687</xdr:rowOff>
    </xdr:from>
    <xdr:ext cx="10514013" cy="1911357"/>
    <xdr:sp macro="" textlink="">
      <xdr:nvSpPr>
        <xdr:cNvPr id="6" name="TextBox 5">
          <a:extLst>
            <a:ext uri="{FF2B5EF4-FFF2-40B4-BE49-F238E27FC236}">
              <a16:creationId xmlns:a16="http://schemas.microsoft.com/office/drawing/2014/main" id="{BF1A1C2B-C2D2-4564-BA53-CA67F69D991E}"/>
            </a:ext>
          </a:extLst>
        </xdr:cNvPr>
        <xdr:cNvSpPr txBox="1"/>
      </xdr:nvSpPr>
      <xdr:spPr>
        <a:xfrm>
          <a:off x="5840411" y="9069387"/>
          <a:ext cx="10514013" cy="19113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100" u="sng">
              <a:latin typeface="Cambria" panose="02040503050406030204" pitchFamily="18" charset="0"/>
              <a:ea typeface="Cambria" panose="02040503050406030204" pitchFamily="18" charset="0"/>
            </a:rPr>
            <a:t>Design Loading - Combination of Loads Modeling Criteria and Assumptions</a:t>
          </a:r>
        </a:p>
        <a:p>
          <a:pPr marL="0" marR="0" lvl="0" indent="0" defTabSz="914400" eaLnBrk="1" fontAlgn="auto" latinLnBrk="0" hangingPunct="1">
            <a:lnSpc>
              <a:spcPct val="100000"/>
            </a:lnSpc>
            <a:spcBef>
              <a:spcPts val="0"/>
            </a:spcBef>
            <a:spcAft>
              <a:spcPts val="0"/>
            </a:spcAft>
            <a:buClrTx/>
            <a:buSzTx/>
            <a:buFontTx/>
            <a:buNone/>
            <a:tabLst/>
            <a:defRPr/>
          </a:pPr>
          <a:r>
            <a:rPr lang="en-US" sz="1100">
              <a:latin typeface="Cambria" panose="02040503050406030204" pitchFamily="18" charset="0"/>
              <a:ea typeface="Cambria" panose="02040503050406030204" pitchFamily="18" charset="0"/>
            </a:rPr>
            <a:t>1) Each potentially governing strength level load combination stipulated by ASCE/SEI 7 Chapter</a:t>
          </a:r>
          <a:r>
            <a:rPr lang="en-US" sz="1100" baseline="0">
              <a:latin typeface="Cambria" panose="02040503050406030204" pitchFamily="18" charset="0"/>
              <a:ea typeface="Cambria" panose="02040503050406030204" pitchFamily="18" charset="0"/>
            </a:rPr>
            <a:t> 2 is checked and the critical design load is used for designing the masonry assembly. Because fence walls are assumed to span as vertically cantilevered assemblies, </a:t>
          </a:r>
          <a:r>
            <a:rPr lang="en-US" sz="1100" baseline="0">
              <a:solidFill>
                <a:schemeClr val="dk1"/>
              </a:solidFill>
              <a:effectLst/>
              <a:latin typeface="Cambria" panose="02040503050406030204" pitchFamily="18" charset="0"/>
              <a:ea typeface="Cambria" panose="02040503050406030204" pitchFamily="18" charset="0"/>
              <a:cs typeface="+mn-cs"/>
            </a:rPr>
            <a:t>this</a:t>
          </a:r>
          <a:r>
            <a:rPr lang="en-US" sz="1100">
              <a:solidFill>
                <a:schemeClr val="dk1"/>
              </a:solidFill>
              <a:effectLst/>
              <a:latin typeface="Cambria" panose="02040503050406030204" pitchFamily="18" charset="0"/>
              <a:ea typeface="Cambria" panose="02040503050406030204" pitchFamily="18" charset="0"/>
              <a:cs typeface="+mn-cs"/>
            </a:rPr>
            <a:t> calculator conservatively</a:t>
          </a:r>
          <a:r>
            <a:rPr lang="en-US" sz="1100" baseline="0">
              <a:solidFill>
                <a:schemeClr val="dk1"/>
              </a:solidFill>
              <a:effectLst/>
              <a:latin typeface="Cambria" panose="02040503050406030204" pitchFamily="18" charset="0"/>
              <a:ea typeface="Cambria" panose="02040503050406030204" pitchFamily="18" charset="0"/>
              <a:cs typeface="+mn-cs"/>
            </a:rPr>
            <a:t> assumes axial loads are minimum when this load increases the assembly strength.</a:t>
          </a: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Cambria" panose="02040503050406030204" pitchFamily="18" charset="0"/>
              <a:ea typeface="Cambria" panose="02040503050406030204" pitchFamily="18" charset="0"/>
              <a:cs typeface="+mn-cs"/>
            </a:rPr>
            <a:t>2) Strength design checks are performed using the strength design provision of Chapter 9 of TMS 402. Out-of-plane allowable stress level loads are also determined as these loads are used to check the out-of-plane deflection of the assembly when modeled as a reinforced wall. Out-of-plane deflections associated with an uncracked, unreinforced assembly are considered sufficiently small to prevent any serviceability or performance issues.</a:t>
          </a: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Cambria" panose="02040503050406030204" pitchFamily="18" charset="0"/>
              <a:ea typeface="Cambria" panose="02040503050406030204" pitchFamily="18" charset="0"/>
              <a:cs typeface="+mn-cs"/>
            </a:rPr>
            <a:t>3) For assemblies associated assigned to SDC C or higher, the design axial load includes the vertical earthquake component associated with the wall dead load: 0.2</a:t>
          </a:r>
          <a:r>
            <a:rPr lang="en-US" sz="1100" i="1" baseline="0">
              <a:solidFill>
                <a:schemeClr val="dk1"/>
              </a:solidFill>
              <a:effectLst/>
              <a:latin typeface="Cambria" panose="02040503050406030204" pitchFamily="18" charset="0"/>
              <a:ea typeface="Cambria" panose="02040503050406030204" pitchFamily="18" charset="0"/>
              <a:cs typeface="+mn-cs"/>
            </a:rPr>
            <a:t>S</a:t>
          </a:r>
          <a:r>
            <a:rPr lang="en-US" sz="1100" i="1" baseline="-25000">
              <a:solidFill>
                <a:schemeClr val="dk1"/>
              </a:solidFill>
              <a:effectLst/>
              <a:latin typeface="Cambria" panose="02040503050406030204" pitchFamily="18" charset="0"/>
              <a:ea typeface="Cambria" panose="02040503050406030204" pitchFamily="18" charset="0"/>
              <a:cs typeface="+mn-cs"/>
            </a:rPr>
            <a:t>DS</a:t>
          </a:r>
          <a:r>
            <a:rPr lang="en-US" sz="1100" i="1" baseline="0">
              <a:solidFill>
                <a:schemeClr val="dk1"/>
              </a:solidFill>
              <a:effectLst/>
              <a:latin typeface="Cambria" panose="02040503050406030204" pitchFamily="18" charset="0"/>
              <a:ea typeface="Cambria" panose="02040503050406030204" pitchFamily="18" charset="0"/>
              <a:cs typeface="+mn-cs"/>
            </a:rPr>
            <a:t>D</a:t>
          </a:r>
          <a:r>
            <a:rPr lang="en-US" sz="1100" baseline="0">
              <a:solidFill>
                <a:schemeClr val="dk1"/>
              </a:solidFill>
              <a:effectLst/>
              <a:latin typeface="Cambria" panose="02040503050406030204" pitchFamily="18" charset="0"/>
              <a:ea typeface="Cambria" panose="02040503050406030204" pitchFamily="18" charset="0"/>
              <a:cs typeface="+mn-cs"/>
            </a:rPr>
            <a:t>. Similarly, out-of-plane seismic loads are included for assemblies assigned to SDC C or higher.</a:t>
          </a:r>
          <a:endParaRPr lang="en-US" sz="1100" baseline="0">
            <a:latin typeface="Cambria" panose="02040503050406030204" pitchFamily="18" charset="0"/>
            <a:ea typeface="Cambria" panose="020405030504060302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a:effectLst/>
              <a:latin typeface="Cambria" panose="02040503050406030204" pitchFamily="18" charset="0"/>
              <a:ea typeface="Cambria" panose="02040503050406030204" pitchFamily="18" charset="0"/>
            </a:rPr>
            <a:t>4) Axial loads are determined</a:t>
          </a:r>
          <a:r>
            <a:rPr lang="en-US" baseline="0">
              <a:effectLst/>
              <a:latin typeface="Cambria" panose="02040503050406030204" pitchFamily="18" charset="0"/>
              <a:ea typeface="Cambria" panose="02040503050406030204" pitchFamily="18" charset="0"/>
            </a:rPr>
            <a:t> at the base of the assembly corresponding to the location of maximum bending moment. </a:t>
          </a:r>
        </a:p>
        <a:p>
          <a:pPr marL="0" marR="0" lvl="0" indent="0" defTabSz="914400" eaLnBrk="1" fontAlgn="auto" latinLnBrk="0" hangingPunct="1">
            <a:lnSpc>
              <a:spcPct val="100000"/>
            </a:lnSpc>
            <a:spcBef>
              <a:spcPts val="0"/>
            </a:spcBef>
            <a:spcAft>
              <a:spcPts val="0"/>
            </a:spcAft>
            <a:buClrTx/>
            <a:buSzTx/>
            <a:buFontTx/>
            <a:buNone/>
            <a:tabLst/>
            <a:defRPr/>
          </a:pPr>
          <a:r>
            <a:rPr lang="en-US" baseline="0">
              <a:effectLst/>
              <a:latin typeface="Cambria" panose="02040503050406030204" pitchFamily="18" charset="0"/>
              <a:ea typeface="Cambria" panose="02040503050406030204" pitchFamily="18" charset="0"/>
            </a:rPr>
            <a:t>5) Given the absence of axial loading, second order effects are not checked.</a:t>
          </a:r>
          <a:endParaRPr lang="en-US">
            <a:effectLst/>
            <a:latin typeface="Cambria" panose="02040503050406030204" pitchFamily="18" charset="0"/>
            <a:ea typeface="Cambria" panose="02040503050406030204" pitchFamily="18" charset="0"/>
          </a:endParaRPr>
        </a:p>
      </xdr:txBody>
    </xdr:sp>
    <xdr:clientData/>
  </xdr:oneCellAnchor>
  <xdr:twoCellAnchor editAs="oneCell">
    <xdr:from>
      <xdr:col>3</xdr:col>
      <xdr:colOff>171451</xdr:colOff>
      <xdr:row>26</xdr:row>
      <xdr:rowOff>142876</xdr:rowOff>
    </xdr:from>
    <xdr:to>
      <xdr:col>6</xdr:col>
      <xdr:colOff>1000125</xdr:colOff>
      <xdr:row>28</xdr:row>
      <xdr:rowOff>8850</xdr:rowOff>
    </xdr:to>
    <xdr:pic>
      <xdr:nvPicPr>
        <xdr:cNvPr id="4" name="Picture 3">
          <a:extLst>
            <a:ext uri="{FF2B5EF4-FFF2-40B4-BE49-F238E27FC236}">
              <a16:creationId xmlns:a16="http://schemas.microsoft.com/office/drawing/2014/main" id="{8F37F55C-7C66-3307-EF9E-AD910EDF1CA3}"/>
            </a:ext>
          </a:extLst>
        </xdr:cNvPr>
        <xdr:cNvPicPr>
          <a:picLocks noChangeAspect="1"/>
        </xdr:cNvPicPr>
      </xdr:nvPicPr>
      <xdr:blipFill>
        <a:blip xmlns:r="http://schemas.openxmlformats.org/officeDocument/2006/relationships" r:embed="rId2"/>
        <a:stretch>
          <a:fillRect/>
        </a:stretch>
      </xdr:blipFill>
      <xdr:spPr>
        <a:xfrm>
          <a:off x="1914526" y="6400801"/>
          <a:ext cx="2933699" cy="256499"/>
        </a:xfrm>
        <a:prstGeom prst="rect">
          <a:avLst/>
        </a:prstGeom>
      </xdr:spPr>
    </xdr:pic>
    <xdr:clientData/>
  </xdr:twoCellAnchor>
  <xdr:oneCellAnchor>
    <xdr:from>
      <xdr:col>21</xdr:col>
      <xdr:colOff>266700</xdr:colOff>
      <xdr:row>7</xdr:row>
      <xdr:rowOff>184150</xdr:rowOff>
    </xdr:from>
    <xdr:ext cx="4686300" cy="753796"/>
    <xdr:sp macro="" textlink="">
      <xdr:nvSpPr>
        <xdr:cNvPr id="18" name="TextBox 17">
          <a:extLst>
            <a:ext uri="{FF2B5EF4-FFF2-40B4-BE49-F238E27FC236}">
              <a16:creationId xmlns:a16="http://schemas.microsoft.com/office/drawing/2014/main" id="{A51BB3CE-CE3A-4141-A058-4D121BBA5111}"/>
            </a:ext>
          </a:extLst>
        </xdr:cNvPr>
        <xdr:cNvSpPr txBox="1"/>
      </xdr:nvSpPr>
      <xdr:spPr>
        <a:xfrm>
          <a:off x="15821025" y="1631950"/>
          <a:ext cx="4686300" cy="75379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eaLnBrk="1" fontAlgn="auto" latinLnBrk="0" hangingPunct="1"/>
          <a:r>
            <a:rPr lang="en-US" sz="1100" u="sng">
              <a:latin typeface="Cambria" panose="02040503050406030204" pitchFamily="18" charset="0"/>
              <a:ea typeface="Cambria" panose="02040503050406030204" pitchFamily="18" charset="0"/>
            </a:rPr>
            <a:t>Modulus of Rupture</a:t>
          </a:r>
        </a:p>
        <a:p>
          <a:pPr eaLnBrk="1" fontAlgn="auto" latinLnBrk="0" hangingPunct="1"/>
          <a:r>
            <a:rPr lang="en-US" sz="1100">
              <a:latin typeface="Cambria" panose="02040503050406030204" pitchFamily="18" charset="0"/>
              <a:ea typeface="Cambria" panose="02040503050406030204" pitchFamily="18" charset="0"/>
            </a:rPr>
            <a:t>The modulus of rupture is used in determining the strength of unreinforced</a:t>
          </a:r>
          <a:r>
            <a:rPr lang="en-US" sz="1100" baseline="0">
              <a:latin typeface="Cambria" panose="02040503050406030204" pitchFamily="18" charset="0"/>
              <a:ea typeface="Cambria" panose="02040503050406030204" pitchFamily="18" charset="0"/>
            </a:rPr>
            <a:t> assemblies and used in determining the out-of-plane deflection of reinforced assemblies.</a:t>
          </a:r>
          <a:endParaRPr lang="en-US" sz="1100">
            <a:latin typeface="Cambria" panose="02040503050406030204" pitchFamily="18" charset="0"/>
            <a:ea typeface="Cambria" panose="02040503050406030204" pitchFamily="18" charset="0"/>
          </a:endParaRPr>
        </a:p>
      </xdr:txBody>
    </xdr:sp>
    <xdr:clientData/>
  </xdr:oneCellAnchor>
  <xdr:oneCellAnchor>
    <xdr:from>
      <xdr:col>22</xdr:col>
      <xdr:colOff>352425</xdr:colOff>
      <xdr:row>1</xdr:row>
      <xdr:rowOff>41275</xdr:rowOff>
    </xdr:from>
    <xdr:ext cx="5715000" cy="1249894"/>
    <xdr:sp macro="" textlink="">
      <xdr:nvSpPr>
        <xdr:cNvPr id="19" name="TextBox 18">
          <a:extLst>
            <a:ext uri="{FF2B5EF4-FFF2-40B4-BE49-F238E27FC236}">
              <a16:creationId xmlns:a16="http://schemas.microsoft.com/office/drawing/2014/main" id="{0FBDA517-948F-460A-A3FF-B115471AE7E1}"/>
            </a:ext>
          </a:extLst>
        </xdr:cNvPr>
        <xdr:cNvSpPr txBox="1"/>
      </xdr:nvSpPr>
      <xdr:spPr>
        <a:xfrm>
          <a:off x="16487775" y="222250"/>
          <a:ext cx="5715000" cy="124989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eaLnBrk="1" fontAlgn="auto" latinLnBrk="0" hangingPunct="1"/>
          <a:r>
            <a:rPr lang="en-US" sz="1100" u="sng">
              <a:latin typeface="Cambria" panose="02040503050406030204" pitchFamily="18" charset="0"/>
              <a:ea typeface="Cambria" panose="02040503050406030204" pitchFamily="18" charset="0"/>
            </a:rPr>
            <a:t>Assembly Density</a:t>
          </a:r>
          <a:r>
            <a:rPr lang="en-US" sz="1100" u="sng" baseline="0">
              <a:latin typeface="Cambria" panose="02040503050406030204" pitchFamily="18" charset="0"/>
              <a:ea typeface="Cambria" panose="02040503050406030204" pitchFamily="18" charset="0"/>
            </a:rPr>
            <a:t> and Weight</a:t>
          </a:r>
          <a:endParaRPr lang="en-US" sz="1100" u="sng">
            <a:latin typeface="Cambria" panose="02040503050406030204" pitchFamily="18" charset="0"/>
            <a:ea typeface="Cambria" panose="02040503050406030204" pitchFamily="18" charset="0"/>
          </a:endParaRPr>
        </a:p>
        <a:p>
          <a:pPr eaLnBrk="1" fontAlgn="auto" latinLnBrk="0" hangingPunct="1"/>
          <a:r>
            <a:rPr lang="en-US" sz="1100">
              <a:latin typeface="Cambria" panose="02040503050406030204" pitchFamily="18" charset="0"/>
              <a:ea typeface="Cambria" panose="02040503050406030204" pitchFamily="18" charset="0"/>
            </a:rPr>
            <a:t>Wher</a:t>
          </a:r>
          <a:r>
            <a:rPr lang="en-US" sz="1100" baseline="0">
              <a:latin typeface="Cambria" panose="02040503050406030204" pitchFamily="18" charset="0"/>
              <a:ea typeface="Cambria" panose="02040503050406030204" pitchFamily="18" charset="0"/>
            </a:rPr>
            <a:t>e actual unit densities are known, they can be adjusted here. For initial design estimates, no grout is assumed present in the assembly. The corresponding ungrouted assembly weight is used for designing unreinforced assemblies. This initial estimate of assembly weight is refined in subsequent checks for reinforced assemblies based on the spacing of the reinforcement. For simplicity, the density of the mortar is assumed equal to the density of the CMU used in constructing the assembly.</a:t>
          </a:r>
          <a:endParaRPr lang="en-US" sz="1100">
            <a:latin typeface="Cambria" panose="02040503050406030204" pitchFamily="18" charset="0"/>
            <a:ea typeface="Cambria" panose="02040503050406030204" pitchFamily="18" charset="0"/>
          </a:endParaRPr>
        </a:p>
      </xdr:txBody>
    </xdr:sp>
    <xdr:clientData/>
  </xdr:oneCellAnchor>
  <xdr:oneCellAnchor>
    <xdr:from>
      <xdr:col>13</xdr:col>
      <xdr:colOff>297180</xdr:colOff>
      <xdr:row>68</xdr:row>
      <xdr:rowOff>152400</xdr:rowOff>
    </xdr:from>
    <xdr:ext cx="6722745" cy="1745991"/>
    <xdr:sp macro="" textlink="">
      <xdr:nvSpPr>
        <xdr:cNvPr id="20" name="TextBox 19">
          <a:extLst>
            <a:ext uri="{FF2B5EF4-FFF2-40B4-BE49-F238E27FC236}">
              <a16:creationId xmlns:a16="http://schemas.microsoft.com/office/drawing/2014/main" id="{4E5F7892-2EE4-4C0D-B8A9-18E58801D265}"/>
            </a:ext>
          </a:extLst>
        </xdr:cNvPr>
        <xdr:cNvSpPr txBox="1"/>
      </xdr:nvSpPr>
      <xdr:spPr>
        <a:xfrm>
          <a:off x="9212580" y="13213080"/>
          <a:ext cx="6722745" cy="174599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100" u="sng">
              <a:solidFill>
                <a:schemeClr val="dk1"/>
              </a:solidFill>
              <a:effectLst/>
              <a:latin typeface="Cambria" panose="02040503050406030204" pitchFamily="18" charset="0"/>
              <a:ea typeface="Cambria" panose="02040503050406030204" pitchFamily="18" charset="0"/>
              <a:cs typeface="+mn-cs"/>
            </a:rPr>
            <a:t>Design Assumptions: Vertically Spanning, Cantilevered, Unreinforced</a:t>
          </a:r>
          <a:r>
            <a:rPr lang="en-US" sz="1100" u="sng" baseline="0">
              <a:solidFill>
                <a:schemeClr val="dk1"/>
              </a:solidFill>
              <a:effectLst/>
              <a:latin typeface="Cambria" panose="02040503050406030204" pitchFamily="18" charset="0"/>
              <a:ea typeface="Cambria" panose="02040503050406030204" pitchFamily="18" charset="0"/>
              <a:cs typeface="+mn-cs"/>
            </a:rPr>
            <a:t> Assembly</a:t>
          </a:r>
          <a:endParaRPr lang="en-US">
            <a:effectLst/>
            <a:latin typeface="Cambria" panose="02040503050406030204" pitchFamily="18" charset="0"/>
            <a:ea typeface="Cambria" panose="020405030504060302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a:latin typeface="Cambria" panose="02040503050406030204" pitchFamily="18" charset="0"/>
              <a:ea typeface="Cambria" panose="02040503050406030204" pitchFamily="18" charset="0"/>
            </a:rPr>
            <a:t>1) Design</a:t>
          </a:r>
          <a:r>
            <a:rPr lang="en-US" sz="1100" baseline="0">
              <a:latin typeface="Cambria" panose="02040503050406030204" pitchFamily="18" charset="0"/>
              <a:ea typeface="Cambria" panose="02040503050406030204" pitchFamily="18" charset="0"/>
            </a:rPr>
            <a:t> checks include: a) out-of-plane flexure; and b) out-of-plane shear. Given the absence of meaningful axial loads for these non-load-bearing assemblies, axial compression and any associated second-order effects are not checked. All unreinforced design checks assume face shell bedded mortar joints.</a:t>
          </a: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effectLst/>
              <a:latin typeface="Cambria" panose="02040503050406030204" pitchFamily="18" charset="0"/>
              <a:ea typeface="Cambria" panose="02040503050406030204" pitchFamily="18" charset="0"/>
            </a:rPr>
            <a:t>2) Out-of-plane flexure is assumed controlled by the modulus of rupture of the assembly. The resulting flexural tension is offset by the minimum axial compression stress present at the base of the assembly.</a:t>
          </a:r>
        </a:p>
        <a:p>
          <a:pPr marL="0" marR="0" lvl="0" indent="0" defTabSz="914400" eaLnBrk="1" fontAlgn="auto" latinLnBrk="0" hangingPunct="1">
            <a:lnSpc>
              <a:spcPct val="100000"/>
            </a:lnSpc>
            <a:spcBef>
              <a:spcPts val="0"/>
            </a:spcBef>
            <a:spcAft>
              <a:spcPts val="0"/>
            </a:spcAft>
            <a:buClrTx/>
            <a:buSzTx/>
            <a:buFontTx/>
            <a:buNone/>
            <a:tabLst/>
            <a:defRPr/>
          </a:pPr>
          <a:r>
            <a:rPr lang="en-US">
              <a:effectLst/>
              <a:latin typeface="Cambria" panose="02040503050406030204" pitchFamily="18" charset="0"/>
              <a:ea typeface="Cambria" panose="02040503050406030204" pitchFamily="18" charset="0"/>
            </a:rPr>
            <a:t>3) The nominal out-of-plane shear strength is conservatively taken equal to </a:t>
          </a:r>
          <a:r>
            <a:rPr lang="en-US" baseline="0">
              <a:effectLst/>
              <a:latin typeface="Cambria" panose="02040503050406030204" pitchFamily="18" charset="0"/>
              <a:ea typeface="Cambria" panose="02040503050406030204" pitchFamily="18" charset="0"/>
            </a:rPr>
            <a:t>23</a:t>
          </a:r>
          <a:r>
            <a:rPr lang="en-US" i="1" baseline="0">
              <a:effectLst/>
              <a:latin typeface="Cambria" panose="02040503050406030204" pitchFamily="18" charset="0"/>
              <a:ea typeface="Cambria" panose="02040503050406030204" pitchFamily="18" charset="0"/>
            </a:rPr>
            <a:t>A</a:t>
          </a:r>
          <a:r>
            <a:rPr lang="en-US" i="1" baseline="-25000">
              <a:effectLst/>
              <a:latin typeface="Cambria" panose="02040503050406030204" pitchFamily="18" charset="0"/>
              <a:ea typeface="Cambria" panose="02040503050406030204" pitchFamily="18" charset="0"/>
            </a:rPr>
            <a:t>nv</a:t>
          </a:r>
          <a:r>
            <a:rPr lang="en-US" baseline="0">
              <a:effectLst/>
              <a:latin typeface="Cambria" panose="02040503050406030204" pitchFamily="18" charset="0"/>
              <a:ea typeface="Cambria" panose="02040503050406030204" pitchFamily="18" charset="0"/>
            </a:rPr>
            <a:t> corresponding to assemblies laid in other than running bond. Any contribution from the axial load in increasing the out-of-plane shear strength is conservatively ignored. Although checked, shear should rarely control for these assemblies.</a:t>
          </a:r>
        </a:p>
      </xdr:txBody>
    </xdr:sp>
    <xdr:clientData/>
  </xdr:oneCellAnchor>
  <xdr:oneCellAnchor>
    <xdr:from>
      <xdr:col>7</xdr:col>
      <xdr:colOff>561975</xdr:colOff>
      <xdr:row>141</xdr:row>
      <xdr:rowOff>9525</xdr:rowOff>
    </xdr:from>
    <xdr:ext cx="9372599" cy="2083584"/>
    <xdr:sp macro="" textlink="">
      <xdr:nvSpPr>
        <xdr:cNvPr id="23" name="TextBox 22">
          <a:extLst>
            <a:ext uri="{FF2B5EF4-FFF2-40B4-BE49-F238E27FC236}">
              <a16:creationId xmlns:a16="http://schemas.microsoft.com/office/drawing/2014/main" id="{AC78E588-3BC8-4CD7-9EFF-86FDFDA67C2E}"/>
            </a:ext>
          </a:extLst>
        </xdr:cNvPr>
        <xdr:cNvSpPr txBox="1"/>
      </xdr:nvSpPr>
      <xdr:spPr>
        <a:xfrm>
          <a:off x="5911215" y="27098625"/>
          <a:ext cx="9372599" cy="208358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100" u="sng">
              <a:solidFill>
                <a:schemeClr val="dk1"/>
              </a:solidFill>
              <a:effectLst/>
              <a:latin typeface="Cambria" panose="02040503050406030204" pitchFamily="18" charset="0"/>
              <a:ea typeface="Cambria" panose="02040503050406030204" pitchFamily="18" charset="0"/>
              <a:cs typeface="+mn-cs"/>
            </a:rPr>
            <a:t>Design Assumptions: Horizontally Spanning, Simply-Supported, Reinforced</a:t>
          </a:r>
          <a:r>
            <a:rPr lang="en-US" sz="1100" u="sng" baseline="0">
              <a:solidFill>
                <a:schemeClr val="dk1"/>
              </a:solidFill>
              <a:effectLst/>
              <a:latin typeface="Cambria" panose="02040503050406030204" pitchFamily="18" charset="0"/>
              <a:ea typeface="Cambria" panose="02040503050406030204" pitchFamily="18" charset="0"/>
              <a:cs typeface="+mn-cs"/>
            </a:rPr>
            <a:t> Assembly</a:t>
          </a:r>
          <a:endParaRPr lang="en-US">
            <a:effectLst/>
            <a:latin typeface="Cambria" panose="02040503050406030204" pitchFamily="18" charset="0"/>
            <a:ea typeface="Cambria" panose="020405030504060302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Cambria" panose="02040503050406030204" pitchFamily="18" charset="0"/>
              <a:ea typeface="Cambria" panose="02040503050406030204" pitchFamily="18" charset="0"/>
              <a:cs typeface="+mn-cs"/>
            </a:rPr>
            <a:t>1) For out-of-plane deflection checks, the deflection associated with each out-of-plane load is calculated separately and the controlling deflection due to wind or seismic added to the out-of-plane live load (if applicable). Deflection limits stipulated by TMS 402 may not be appropriate for nonbuilding structures such as fence walls. As such, the combined deflection is reported, but not compared against a standardized deflection limit.</a:t>
          </a:r>
        </a:p>
        <a:p>
          <a:pPr marL="0" marR="0" lvl="0" indent="0" defTabSz="914400" eaLnBrk="1" fontAlgn="auto" latinLnBrk="0" hangingPunct="1">
            <a:lnSpc>
              <a:spcPct val="100000"/>
            </a:lnSpc>
            <a:spcBef>
              <a:spcPts val="0"/>
            </a:spcBef>
            <a:spcAft>
              <a:spcPts val="0"/>
            </a:spcAft>
            <a:buClrTx/>
            <a:buSzTx/>
            <a:buFontTx/>
            <a:buNone/>
            <a:tabLst/>
            <a:defRPr/>
          </a:pPr>
          <a:r>
            <a:rPr lang="en-US">
              <a:effectLst/>
              <a:latin typeface="Cambria" panose="02040503050406030204" pitchFamily="18" charset="0"/>
              <a:ea typeface="Cambria" panose="02040503050406030204" pitchFamily="18" charset="0"/>
            </a:rPr>
            <a:t>2) The net section modulus is detrmined using</a:t>
          </a:r>
          <a:r>
            <a:rPr lang="en-US" baseline="0">
              <a:effectLst/>
              <a:latin typeface="Cambria" panose="02040503050406030204" pitchFamily="18" charset="0"/>
              <a:ea typeface="Cambria" panose="02040503050406030204" pitchFamily="18" charset="0"/>
            </a:rPr>
            <a:t> the following expressions for partially grouted assemblies:</a:t>
          </a:r>
        </a:p>
        <a:p>
          <a:pPr marL="0" marR="0" lvl="0" indent="0" defTabSz="914400" eaLnBrk="1" fontAlgn="auto" latinLnBrk="0" hangingPunct="1">
            <a:lnSpc>
              <a:spcPct val="100000"/>
            </a:lnSpc>
            <a:spcBef>
              <a:spcPts val="0"/>
            </a:spcBef>
            <a:spcAft>
              <a:spcPts val="0"/>
            </a:spcAft>
            <a:buClrTx/>
            <a:buSzTx/>
            <a:buFontTx/>
            <a:buNone/>
            <a:tabLst/>
            <a:defRPr/>
          </a:pPr>
          <a:endParaRPr lang="en-US" baseline="0">
            <a:effectLst/>
            <a:latin typeface="Cambria" panose="02040503050406030204" pitchFamily="18" charset="0"/>
            <a:ea typeface="Cambria" panose="020405030504060302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US" baseline="0">
            <a:effectLst/>
            <a:latin typeface="Cambria" panose="02040503050406030204" pitchFamily="18" charset="0"/>
            <a:ea typeface="Cambria" panose="020405030504060302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US" baseline="0">
            <a:effectLst/>
            <a:latin typeface="Cambria" panose="02040503050406030204" pitchFamily="18" charset="0"/>
            <a:ea typeface="Cambria" panose="020405030504060302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US" baseline="0">
            <a:effectLst/>
            <a:latin typeface="Cambria" panose="02040503050406030204" pitchFamily="18" charset="0"/>
            <a:ea typeface="Cambria" panose="020405030504060302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US" baseline="0">
            <a:effectLst/>
            <a:latin typeface="Cambria" panose="02040503050406030204" pitchFamily="18" charset="0"/>
            <a:ea typeface="Cambria" panose="020405030504060302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US" baseline="0">
            <a:effectLst/>
            <a:latin typeface="Cambria" panose="02040503050406030204" pitchFamily="18" charset="0"/>
            <a:ea typeface="Cambria" panose="020405030504060302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Where </a:t>
          </a:r>
          <a:r>
            <a:rPr lang="en-US" sz="1100" i="1" baseline="0">
              <a:solidFill>
                <a:schemeClr val="dk1"/>
              </a:solidFill>
              <a:effectLst/>
              <a:latin typeface="+mn-lt"/>
              <a:ea typeface="+mn-ea"/>
              <a:cs typeface="+mn-cs"/>
            </a:rPr>
            <a:t>s</a:t>
          </a:r>
          <a:r>
            <a:rPr lang="en-US" sz="1100" baseline="0">
              <a:solidFill>
                <a:schemeClr val="dk1"/>
              </a:solidFill>
              <a:effectLst/>
              <a:latin typeface="+mn-lt"/>
              <a:ea typeface="+mn-ea"/>
              <a:cs typeface="+mn-cs"/>
            </a:rPr>
            <a:t> is the spacing of the grout/reinforcement. For fully grouted assemblies, fixed input section modulus values are assigned.</a:t>
          </a:r>
        </a:p>
      </xdr:txBody>
    </xdr:sp>
    <xdr:clientData/>
  </xdr:oneCellAnchor>
  <xdr:oneCellAnchor>
    <xdr:from>
      <xdr:col>7</xdr:col>
      <xdr:colOff>152400</xdr:colOff>
      <xdr:row>81</xdr:row>
      <xdr:rowOff>19050</xdr:rowOff>
    </xdr:from>
    <xdr:ext cx="6534150" cy="1911357"/>
    <xdr:sp macro="" textlink="">
      <xdr:nvSpPr>
        <xdr:cNvPr id="10" name="TextBox 9">
          <a:extLst>
            <a:ext uri="{FF2B5EF4-FFF2-40B4-BE49-F238E27FC236}">
              <a16:creationId xmlns:a16="http://schemas.microsoft.com/office/drawing/2014/main" id="{6269ACDB-64BC-4832-B6A8-7D338A628A89}"/>
            </a:ext>
          </a:extLst>
        </xdr:cNvPr>
        <xdr:cNvSpPr txBox="1"/>
      </xdr:nvSpPr>
      <xdr:spPr>
        <a:xfrm>
          <a:off x="5372100" y="16992600"/>
          <a:ext cx="6534150" cy="19113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100" u="sng">
              <a:solidFill>
                <a:schemeClr val="dk1"/>
              </a:solidFill>
              <a:effectLst/>
              <a:latin typeface="Cambria" panose="02040503050406030204" pitchFamily="18" charset="0"/>
              <a:ea typeface="Cambria" panose="02040503050406030204" pitchFamily="18" charset="0"/>
              <a:cs typeface="+mn-cs"/>
            </a:rPr>
            <a:t>Design Assumptions: Initial Check</a:t>
          </a:r>
          <a:endParaRPr lang="en-US">
            <a:effectLst/>
            <a:latin typeface="Cambria" panose="02040503050406030204" pitchFamily="18" charset="0"/>
            <a:ea typeface="Cambria" panose="020405030504060302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a:latin typeface="Cambria" panose="02040503050406030204" pitchFamily="18" charset="0"/>
              <a:ea typeface="Cambria" panose="02040503050406030204" pitchFamily="18" charset="0"/>
            </a:rPr>
            <a:t>1) The</a:t>
          </a:r>
          <a:r>
            <a:rPr lang="en-US" sz="1100" baseline="0">
              <a:latin typeface="Cambria" panose="02040503050406030204" pitchFamily="18" charset="0"/>
              <a:ea typeface="Cambria" panose="02040503050406030204" pitchFamily="18" charset="0"/>
            </a:rPr>
            <a:t> minimum area of vertical reinforcement required is estimated using the following expressions assuming a tension-controlled section:</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aseline="0">
            <a:latin typeface="Cambria" panose="02040503050406030204" pitchFamily="18" charset="0"/>
            <a:ea typeface="Cambria" panose="020405030504060302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baseline="0">
            <a:latin typeface="Cambria" panose="02040503050406030204" pitchFamily="18" charset="0"/>
            <a:ea typeface="Cambria" panose="020405030504060302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baseline="0">
            <a:latin typeface="Cambria" panose="02040503050406030204" pitchFamily="18" charset="0"/>
            <a:ea typeface="Cambria" panose="020405030504060302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baseline="0">
            <a:latin typeface="Cambria" panose="02040503050406030204" pitchFamily="18" charset="0"/>
            <a:ea typeface="Cambria" panose="020405030504060302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latin typeface="Cambria" panose="02040503050406030204" pitchFamily="18" charset="0"/>
              <a:ea typeface="Cambria" panose="02040503050406030204" pitchFamily="18" charset="0"/>
            </a:rPr>
            <a:t>2) The resulting section is then checked to verify whether the section is tension-controlled. If the section is not tension-controlled, a user prompt is provided to decrease the reinforcement, increase the </a:t>
          </a:r>
          <a:r>
            <a:rPr lang="en-US" sz="1100" i="1" baseline="0">
              <a:latin typeface="Cambria" panose="02040503050406030204" pitchFamily="18" charset="0"/>
              <a:ea typeface="Cambria" panose="02040503050406030204" pitchFamily="18" charset="0"/>
            </a:rPr>
            <a:t>f'</a:t>
          </a:r>
          <a:r>
            <a:rPr lang="en-US" sz="1100" i="1" baseline="-25000">
              <a:latin typeface="Cambria" panose="02040503050406030204" pitchFamily="18" charset="0"/>
              <a:ea typeface="Cambria" panose="02040503050406030204" pitchFamily="18" charset="0"/>
            </a:rPr>
            <a:t>m</a:t>
          </a:r>
          <a:r>
            <a:rPr lang="en-US" sz="1100" baseline="0">
              <a:latin typeface="Cambria" panose="02040503050406030204" pitchFamily="18" charset="0"/>
              <a:ea typeface="Cambria" panose="02040503050406030204" pitchFamily="18" charset="0"/>
            </a:rPr>
            <a:t>, or increase the wall thickness.</a:t>
          </a: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latin typeface="Cambria" panose="02040503050406030204" pitchFamily="18" charset="0"/>
              <a:ea typeface="Cambria" panose="02040503050406030204" pitchFamily="18" charset="0"/>
            </a:rPr>
            <a:t>3) The base moment is reduced by the minimum assembly weight.</a:t>
          </a:r>
        </a:p>
      </xdr:txBody>
    </xdr:sp>
    <xdr:clientData/>
  </xdr:oneCellAnchor>
  <xdr:oneCellAnchor>
    <xdr:from>
      <xdr:col>10</xdr:col>
      <xdr:colOff>171450</xdr:colOff>
      <xdr:row>84</xdr:row>
      <xdr:rowOff>14287</xdr:rowOff>
    </xdr:from>
    <xdr:ext cx="2391617" cy="665503"/>
    <mc:AlternateContent xmlns:mc="http://schemas.openxmlformats.org/markup-compatibility/2006" xmlns:a14="http://schemas.microsoft.com/office/drawing/2010/main">
      <mc:Choice Requires="a14">
        <xdr:sp macro="" textlink="">
          <xdr:nvSpPr>
            <xdr:cNvPr id="2" name="TextBox 1">
              <a:extLst>
                <a:ext uri="{FF2B5EF4-FFF2-40B4-BE49-F238E27FC236}">
                  <a16:creationId xmlns:a16="http://schemas.microsoft.com/office/drawing/2014/main" id="{275E82FF-4504-3A3D-CAE7-AFF18544F2C0}"/>
                </a:ext>
              </a:extLst>
            </xdr:cNvPr>
            <xdr:cNvSpPr txBox="1"/>
          </xdr:nvSpPr>
          <xdr:spPr>
            <a:xfrm>
              <a:off x="7134225" y="17568862"/>
              <a:ext cx="2391617" cy="6655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
                    <m:r>
                      <a:rPr lang="en-US" sz="1100" i="1">
                        <a:solidFill>
                          <a:schemeClr val="tx1"/>
                        </a:solidFill>
                        <a:effectLst/>
                        <a:latin typeface="Cambria Math" panose="02040503050406030204" pitchFamily="18" charset="0"/>
                        <a:ea typeface="+mn-ea"/>
                        <a:cs typeface="+mn-cs"/>
                      </a:rPr>
                      <m:t>𝑎</m:t>
                    </m:r>
                    <m:r>
                      <a:rPr lang="en-US" sz="1100" i="1">
                        <a:solidFill>
                          <a:schemeClr val="tx1"/>
                        </a:solidFill>
                        <a:effectLst/>
                        <a:latin typeface="Cambria Math" panose="02040503050406030204" pitchFamily="18" charset="0"/>
                        <a:ea typeface="+mn-ea"/>
                        <a:cs typeface="+mn-cs"/>
                      </a:rPr>
                      <m:t>=</m:t>
                    </m:r>
                    <m:r>
                      <a:rPr lang="en-US" sz="1100" i="1">
                        <a:solidFill>
                          <a:schemeClr val="tx1"/>
                        </a:solidFill>
                        <a:effectLst/>
                        <a:latin typeface="Cambria Math" panose="02040503050406030204" pitchFamily="18" charset="0"/>
                        <a:ea typeface="+mn-ea"/>
                        <a:cs typeface="+mn-cs"/>
                      </a:rPr>
                      <m:t>𝑑</m:t>
                    </m:r>
                    <m:r>
                      <a:rPr lang="en-US" sz="1100" i="1">
                        <a:solidFill>
                          <a:schemeClr val="tx1"/>
                        </a:solidFill>
                        <a:effectLst/>
                        <a:latin typeface="Cambria Math" panose="02040503050406030204" pitchFamily="18" charset="0"/>
                        <a:ea typeface="+mn-ea"/>
                        <a:cs typeface="+mn-cs"/>
                      </a:rPr>
                      <m:t>−</m:t>
                    </m:r>
                    <m:rad>
                      <m:radPr>
                        <m:degHide m:val="on"/>
                        <m:ctrlPr>
                          <a:rPr lang="en-US" sz="1100" i="1">
                            <a:solidFill>
                              <a:schemeClr val="tx1"/>
                            </a:solidFill>
                            <a:effectLst/>
                            <a:latin typeface="Cambria Math" panose="02040503050406030204" pitchFamily="18" charset="0"/>
                            <a:ea typeface="+mn-ea"/>
                            <a:cs typeface="+mn-cs"/>
                          </a:rPr>
                        </m:ctrlPr>
                      </m:radPr>
                      <m:deg/>
                      <m:e>
                        <m:sSup>
                          <m:sSupPr>
                            <m:ctrlPr>
                              <a:rPr lang="en-US" sz="1100" i="1">
                                <a:solidFill>
                                  <a:schemeClr val="tx1"/>
                                </a:solidFill>
                                <a:effectLst/>
                                <a:latin typeface="Cambria Math" panose="02040503050406030204" pitchFamily="18" charset="0"/>
                                <a:ea typeface="+mn-ea"/>
                                <a:cs typeface="+mn-cs"/>
                              </a:rPr>
                            </m:ctrlPr>
                          </m:sSupPr>
                          <m:e>
                            <m:r>
                              <a:rPr lang="en-US" sz="1100" i="1">
                                <a:solidFill>
                                  <a:schemeClr val="tx1"/>
                                </a:solidFill>
                                <a:effectLst/>
                                <a:latin typeface="Cambria Math" panose="02040503050406030204" pitchFamily="18" charset="0"/>
                                <a:ea typeface="+mn-ea"/>
                                <a:cs typeface="+mn-cs"/>
                              </a:rPr>
                              <m:t>𝑑</m:t>
                            </m:r>
                          </m:e>
                          <m:sup>
                            <m:r>
                              <a:rPr lang="en-US" sz="1100" i="1">
                                <a:solidFill>
                                  <a:schemeClr val="tx1"/>
                                </a:solidFill>
                                <a:effectLst/>
                                <a:latin typeface="Cambria Math" panose="02040503050406030204" pitchFamily="18" charset="0"/>
                                <a:ea typeface="+mn-ea"/>
                                <a:cs typeface="+mn-cs"/>
                              </a:rPr>
                              <m:t>2</m:t>
                            </m:r>
                          </m:sup>
                        </m:sSup>
                        <m:r>
                          <a:rPr lang="en-US" sz="1100" i="1">
                            <a:solidFill>
                              <a:schemeClr val="tx1"/>
                            </a:solidFill>
                            <a:effectLst/>
                            <a:latin typeface="Cambria Math" panose="02040503050406030204" pitchFamily="18" charset="0"/>
                            <a:ea typeface="+mn-ea"/>
                            <a:cs typeface="+mn-cs"/>
                          </a:rPr>
                          <m:t>−</m:t>
                        </m:r>
                        <m:f>
                          <m:fPr>
                            <m:ctrlPr>
                              <a:rPr lang="en-US" sz="1100" i="1">
                                <a:solidFill>
                                  <a:schemeClr val="tx1"/>
                                </a:solidFill>
                                <a:effectLst/>
                                <a:latin typeface="Cambria Math" panose="02040503050406030204" pitchFamily="18" charset="0"/>
                                <a:ea typeface="+mn-ea"/>
                                <a:cs typeface="+mn-cs"/>
                              </a:rPr>
                            </m:ctrlPr>
                          </m:fPr>
                          <m:num>
                            <m:r>
                              <a:rPr lang="en-US" sz="1100" i="1">
                                <a:solidFill>
                                  <a:schemeClr val="tx1"/>
                                </a:solidFill>
                                <a:effectLst/>
                                <a:latin typeface="Cambria Math" panose="02040503050406030204" pitchFamily="18" charset="0"/>
                                <a:ea typeface="+mn-ea"/>
                                <a:cs typeface="+mn-cs"/>
                              </a:rPr>
                              <m:t>2</m:t>
                            </m:r>
                            <m:sSub>
                              <m:sSubPr>
                                <m:ctrlPr>
                                  <a:rPr lang="en-US" sz="1100" i="1">
                                    <a:solidFill>
                                      <a:schemeClr val="tx1"/>
                                    </a:solidFill>
                                    <a:effectLst/>
                                    <a:latin typeface="Cambria Math" panose="02040503050406030204" pitchFamily="18" charset="0"/>
                                    <a:ea typeface="+mn-ea"/>
                                    <a:cs typeface="+mn-cs"/>
                                  </a:rPr>
                                </m:ctrlPr>
                              </m:sSubPr>
                              <m:e>
                                <m:r>
                                  <a:rPr lang="en-US" sz="1100" i="1">
                                    <a:solidFill>
                                      <a:schemeClr val="tx1"/>
                                    </a:solidFill>
                                    <a:effectLst/>
                                    <a:latin typeface="Cambria Math" panose="02040503050406030204" pitchFamily="18" charset="0"/>
                                    <a:ea typeface="+mn-ea"/>
                                    <a:cs typeface="+mn-cs"/>
                                  </a:rPr>
                                  <m:t>𝑀</m:t>
                                </m:r>
                              </m:e>
                              <m:sub>
                                <m:r>
                                  <a:rPr lang="en-US" sz="1100" i="1">
                                    <a:solidFill>
                                      <a:schemeClr val="tx1"/>
                                    </a:solidFill>
                                    <a:effectLst/>
                                    <a:latin typeface="Cambria Math" panose="02040503050406030204" pitchFamily="18" charset="0"/>
                                    <a:ea typeface="+mn-ea"/>
                                    <a:cs typeface="+mn-cs"/>
                                  </a:rPr>
                                  <m:t>𝑢</m:t>
                                </m:r>
                              </m:sub>
                            </m:sSub>
                          </m:num>
                          <m:den>
                            <m:r>
                              <a:rPr lang="en-US" sz="1100" i="1">
                                <a:solidFill>
                                  <a:schemeClr val="tx1"/>
                                </a:solidFill>
                                <a:effectLst/>
                                <a:latin typeface="Cambria Math" panose="02040503050406030204" pitchFamily="18" charset="0"/>
                                <a:ea typeface="+mn-ea"/>
                                <a:cs typeface="+mn-cs"/>
                              </a:rPr>
                              <m:t>0.8</m:t>
                            </m:r>
                            <m:r>
                              <a:rPr lang="en-US" sz="1100" i="1">
                                <a:solidFill>
                                  <a:schemeClr val="tx1"/>
                                </a:solidFill>
                                <a:effectLst/>
                                <a:latin typeface="Cambria Math" panose="02040503050406030204" pitchFamily="18" charset="0"/>
                                <a:ea typeface="+mn-ea"/>
                                <a:cs typeface="+mn-cs"/>
                              </a:rPr>
                              <m:t>𝜙</m:t>
                            </m:r>
                            <m:sSub>
                              <m:sSubPr>
                                <m:ctrlPr>
                                  <a:rPr lang="en-US" sz="1100" i="1">
                                    <a:solidFill>
                                      <a:schemeClr val="tx1"/>
                                    </a:solidFill>
                                    <a:effectLst/>
                                    <a:latin typeface="Cambria Math" panose="02040503050406030204" pitchFamily="18" charset="0"/>
                                    <a:ea typeface="+mn-ea"/>
                                    <a:cs typeface="+mn-cs"/>
                                  </a:rPr>
                                </m:ctrlPr>
                              </m:sSubPr>
                              <m:e>
                                <m:sSup>
                                  <m:sSupPr>
                                    <m:ctrlPr>
                                      <a:rPr lang="en-US" sz="1100" i="1">
                                        <a:solidFill>
                                          <a:schemeClr val="tx1"/>
                                        </a:solidFill>
                                        <a:effectLst/>
                                        <a:latin typeface="Cambria Math" panose="02040503050406030204" pitchFamily="18" charset="0"/>
                                        <a:ea typeface="+mn-ea"/>
                                        <a:cs typeface="+mn-cs"/>
                                      </a:rPr>
                                    </m:ctrlPr>
                                  </m:sSupPr>
                                  <m:e>
                                    <m:r>
                                      <a:rPr lang="en-US" sz="1100" i="1">
                                        <a:solidFill>
                                          <a:schemeClr val="tx1"/>
                                        </a:solidFill>
                                        <a:effectLst/>
                                        <a:latin typeface="Cambria Math" panose="02040503050406030204" pitchFamily="18" charset="0"/>
                                        <a:ea typeface="+mn-ea"/>
                                        <a:cs typeface="+mn-cs"/>
                                      </a:rPr>
                                      <m:t>𝑓</m:t>
                                    </m:r>
                                  </m:e>
                                  <m:sup>
                                    <m:r>
                                      <a:rPr lang="en-US" sz="1100" i="1">
                                        <a:solidFill>
                                          <a:schemeClr val="tx1"/>
                                        </a:solidFill>
                                        <a:effectLst/>
                                        <a:latin typeface="Cambria Math" panose="02040503050406030204" pitchFamily="18" charset="0"/>
                                        <a:ea typeface="+mn-ea"/>
                                        <a:cs typeface="+mn-cs"/>
                                      </a:rPr>
                                      <m:t>′</m:t>
                                    </m:r>
                                  </m:sup>
                                </m:sSup>
                              </m:e>
                              <m:sub>
                                <m:r>
                                  <a:rPr lang="en-US" sz="1100" i="1">
                                    <a:solidFill>
                                      <a:schemeClr val="tx1"/>
                                    </a:solidFill>
                                    <a:effectLst/>
                                    <a:latin typeface="Cambria Math" panose="02040503050406030204" pitchFamily="18" charset="0"/>
                                    <a:ea typeface="+mn-ea"/>
                                    <a:cs typeface="+mn-cs"/>
                                  </a:rPr>
                                  <m:t>𝑚</m:t>
                                </m:r>
                              </m:sub>
                            </m:sSub>
                            <m:r>
                              <a:rPr lang="en-US" sz="1100" i="1">
                                <a:solidFill>
                                  <a:schemeClr val="tx1"/>
                                </a:solidFill>
                                <a:effectLst/>
                                <a:latin typeface="Cambria Math" panose="02040503050406030204" pitchFamily="18" charset="0"/>
                                <a:ea typeface="+mn-ea"/>
                                <a:cs typeface="+mn-cs"/>
                              </a:rPr>
                              <m:t>𝑏</m:t>
                            </m:r>
                          </m:den>
                        </m:f>
                      </m:e>
                    </m:rad>
                  </m:oMath>
                </m:oMathPara>
              </a14:m>
              <a:endParaRPr lang="en-US" sz="1100">
                <a:solidFill>
                  <a:schemeClr val="tx1"/>
                </a:solidFill>
                <a:effectLst/>
                <a:latin typeface="Cambria" panose="02040503050406030204" pitchFamily="18" charset="0"/>
                <a:ea typeface="Cambria" panose="02040503050406030204" pitchFamily="18" charset="0"/>
                <a:cs typeface="+mn-cs"/>
              </a:endParaRPr>
            </a:p>
            <a:p>
              <a:endParaRPr lang="en-US" sz="1100">
                <a:latin typeface="Cambria" panose="02040503050406030204" pitchFamily="18" charset="0"/>
                <a:ea typeface="Cambria" panose="02040503050406030204" pitchFamily="18" charset="0"/>
              </a:endParaRPr>
            </a:p>
          </xdr:txBody>
        </xdr:sp>
      </mc:Choice>
      <mc:Fallback xmlns="">
        <xdr:sp macro="" textlink="">
          <xdr:nvSpPr>
            <xdr:cNvPr id="2" name="TextBox 1">
              <a:extLst>
                <a:ext uri="{FF2B5EF4-FFF2-40B4-BE49-F238E27FC236}">
                  <a16:creationId xmlns:a16="http://schemas.microsoft.com/office/drawing/2014/main" id="{275E82FF-4504-3A3D-CAE7-AFF18544F2C0}"/>
                </a:ext>
              </a:extLst>
            </xdr:cNvPr>
            <xdr:cNvSpPr txBox="1"/>
          </xdr:nvSpPr>
          <xdr:spPr>
            <a:xfrm>
              <a:off x="7134225" y="17568862"/>
              <a:ext cx="2391617" cy="6655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100" i="0">
                  <a:solidFill>
                    <a:schemeClr val="tx1"/>
                  </a:solidFill>
                  <a:effectLst/>
                  <a:latin typeface="+mn-lt"/>
                  <a:ea typeface="+mn-ea"/>
                  <a:cs typeface="+mn-cs"/>
                </a:rPr>
                <a:t>𝑎=𝑑−√(𝑑^2−(2𝑀_𝑢)/(0.8𝜙〖𝑓^′〗_𝑚 𝑏))</a:t>
              </a:r>
              <a:endParaRPr lang="en-US" sz="1100">
                <a:solidFill>
                  <a:schemeClr val="tx1"/>
                </a:solidFill>
                <a:effectLst/>
                <a:latin typeface="Cambria" panose="02040503050406030204" pitchFamily="18" charset="0"/>
                <a:ea typeface="Cambria" panose="02040503050406030204" pitchFamily="18" charset="0"/>
                <a:cs typeface="+mn-cs"/>
              </a:endParaRPr>
            </a:p>
            <a:p>
              <a:endParaRPr lang="en-US" sz="1100">
                <a:latin typeface="Cambria" panose="02040503050406030204" pitchFamily="18" charset="0"/>
                <a:ea typeface="Cambria" panose="02040503050406030204" pitchFamily="18" charset="0"/>
              </a:endParaRPr>
            </a:p>
          </xdr:txBody>
        </xdr:sp>
      </mc:Fallback>
    </mc:AlternateContent>
    <xdr:clientData/>
  </xdr:oneCellAnchor>
  <xdr:oneCellAnchor>
    <xdr:from>
      <xdr:col>14</xdr:col>
      <xdr:colOff>247650</xdr:colOff>
      <xdr:row>84</xdr:row>
      <xdr:rowOff>109537</xdr:rowOff>
    </xdr:from>
    <xdr:ext cx="1206676" cy="380489"/>
    <mc:AlternateContent xmlns:mc="http://schemas.openxmlformats.org/markup-compatibility/2006" xmlns:a14="http://schemas.microsoft.com/office/drawing/2010/main">
      <mc:Choice Requires="a14">
        <xdr:sp macro="" textlink="">
          <xdr:nvSpPr>
            <xdr:cNvPr id="7" name="TextBox 6">
              <a:extLst>
                <a:ext uri="{FF2B5EF4-FFF2-40B4-BE49-F238E27FC236}">
                  <a16:creationId xmlns:a16="http://schemas.microsoft.com/office/drawing/2014/main" id="{CE9040E2-AC4B-9373-ADFE-B972054C4429}"/>
                </a:ext>
              </a:extLst>
            </xdr:cNvPr>
            <xdr:cNvSpPr txBox="1"/>
          </xdr:nvSpPr>
          <xdr:spPr>
            <a:xfrm>
              <a:off x="9715500" y="17664112"/>
              <a:ext cx="1206676" cy="3804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
                    <m:sSub>
                      <m:sSubPr>
                        <m:ctrlPr>
                          <a:rPr lang="en-US" sz="1100" i="1">
                            <a:solidFill>
                              <a:schemeClr val="tx1"/>
                            </a:solidFill>
                            <a:effectLst/>
                            <a:latin typeface="Cambria Math" panose="02040503050406030204" pitchFamily="18" charset="0"/>
                            <a:ea typeface="+mn-ea"/>
                            <a:cs typeface="+mn-cs"/>
                          </a:rPr>
                        </m:ctrlPr>
                      </m:sSubPr>
                      <m:e>
                        <m:r>
                          <a:rPr lang="en-US" sz="1100" i="1">
                            <a:solidFill>
                              <a:schemeClr val="tx1"/>
                            </a:solidFill>
                            <a:effectLst/>
                            <a:latin typeface="Cambria Math" panose="02040503050406030204" pitchFamily="18" charset="0"/>
                            <a:ea typeface="+mn-ea"/>
                            <a:cs typeface="+mn-cs"/>
                          </a:rPr>
                          <m:t>𝐴</m:t>
                        </m:r>
                      </m:e>
                      <m:sub>
                        <m:r>
                          <a:rPr lang="en-US" sz="1100" i="1">
                            <a:solidFill>
                              <a:schemeClr val="tx1"/>
                            </a:solidFill>
                            <a:effectLst/>
                            <a:latin typeface="Cambria Math" panose="02040503050406030204" pitchFamily="18" charset="0"/>
                            <a:ea typeface="+mn-ea"/>
                            <a:cs typeface="+mn-cs"/>
                          </a:rPr>
                          <m:t>𝑠</m:t>
                        </m:r>
                        <m:r>
                          <a:rPr lang="en-US" sz="1100" i="1">
                            <a:solidFill>
                              <a:schemeClr val="tx1"/>
                            </a:solidFill>
                            <a:effectLst/>
                            <a:latin typeface="Cambria Math" panose="02040503050406030204" pitchFamily="18" charset="0"/>
                            <a:ea typeface="+mn-ea"/>
                            <a:cs typeface="+mn-cs"/>
                          </a:rPr>
                          <m:t>−</m:t>
                        </m:r>
                        <m:r>
                          <a:rPr lang="en-US" sz="1100" i="1">
                            <a:solidFill>
                              <a:schemeClr val="tx1"/>
                            </a:solidFill>
                            <a:effectLst/>
                            <a:latin typeface="Cambria Math" panose="02040503050406030204" pitchFamily="18" charset="0"/>
                            <a:ea typeface="+mn-ea"/>
                            <a:cs typeface="+mn-cs"/>
                          </a:rPr>
                          <m:t>𝑟𝑒𝑞𝑑</m:t>
                        </m:r>
                      </m:sub>
                    </m:sSub>
                    <m:r>
                      <a:rPr lang="en-US" sz="1100" i="1">
                        <a:solidFill>
                          <a:schemeClr val="tx1"/>
                        </a:solidFill>
                        <a:effectLst/>
                        <a:latin typeface="Cambria Math" panose="02040503050406030204" pitchFamily="18" charset="0"/>
                        <a:ea typeface="+mn-ea"/>
                        <a:cs typeface="+mn-cs"/>
                      </a:rPr>
                      <m:t>=</m:t>
                    </m:r>
                    <m:f>
                      <m:fPr>
                        <m:ctrlPr>
                          <a:rPr lang="en-US" sz="1100" i="1">
                            <a:solidFill>
                              <a:schemeClr val="tx1"/>
                            </a:solidFill>
                            <a:effectLst/>
                            <a:latin typeface="Cambria Math" panose="02040503050406030204" pitchFamily="18" charset="0"/>
                            <a:ea typeface="+mn-ea"/>
                            <a:cs typeface="+mn-cs"/>
                          </a:rPr>
                        </m:ctrlPr>
                      </m:fPr>
                      <m:num>
                        <m:r>
                          <a:rPr lang="en-US" sz="1100" i="1">
                            <a:solidFill>
                              <a:schemeClr val="tx1"/>
                            </a:solidFill>
                            <a:effectLst/>
                            <a:latin typeface="Cambria Math" panose="02040503050406030204" pitchFamily="18" charset="0"/>
                            <a:ea typeface="+mn-ea"/>
                            <a:cs typeface="+mn-cs"/>
                          </a:rPr>
                          <m:t>0.8</m:t>
                        </m:r>
                        <m:sSub>
                          <m:sSubPr>
                            <m:ctrlPr>
                              <a:rPr lang="en-US" sz="1100" i="1">
                                <a:solidFill>
                                  <a:schemeClr val="tx1"/>
                                </a:solidFill>
                                <a:effectLst/>
                                <a:latin typeface="Cambria Math" panose="02040503050406030204" pitchFamily="18" charset="0"/>
                                <a:ea typeface="+mn-ea"/>
                                <a:cs typeface="+mn-cs"/>
                              </a:rPr>
                            </m:ctrlPr>
                          </m:sSubPr>
                          <m:e>
                            <m:r>
                              <a:rPr lang="en-US" sz="1100" i="1">
                                <a:solidFill>
                                  <a:schemeClr val="tx1"/>
                                </a:solidFill>
                                <a:effectLst/>
                                <a:latin typeface="Cambria Math" panose="02040503050406030204" pitchFamily="18" charset="0"/>
                                <a:ea typeface="+mn-ea"/>
                                <a:cs typeface="+mn-cs"/>
                              </a:rPr>
                              <m:t>𝑓</m:t>
                            </m:r>
                            <m:r>
                              <a:rPr lang="en-US" sz="1100" i="1">
                                <a:solidFill>
                                  <a:schemeClr val="tx1"/>
                                </a:solidFill>
                                <a:effectLst/>
                                <a:latin typeface="Cambria Math" panose="02040503050406030204" pitchFamily="18" charset="0"/>
                                <a:ea typeface="+mn-ea"/>
                                <a:cs typeface="+mn-cs"/>
                              </a:rPr>
                              <m:t>′</m:t>
                            </m:r>
                          </m:e>
                          <m:sub>
                            <m:r>
                              <a:rPr lang="en-US" sz="1100" i="1">
                                <a:solidFill>
                                  <a:schemeClr val="tx1"/>
                                </a:solidFill>
                                <a:effectLst/>
                                <a:latin typeface="Cambria Math" panose="02040503050406030204" pitchFamily="18" charset="0"/>
                                <a:ea typeface="+mn-ea"/>
                                <a:cs typeface="+mn-cs"/>
                              </a:rPr>
                              <m:t>𝑚</m:t>
                            </m:r>
                          </m:sub>
                        </m:sSub>
                        <m:r>
                          <a:rPr lang="en-US" sz="1100" i="1">
                            <a:solidFill>
                              <a:schemeClr val="tx1"/>
                            </a:solidFill>
                            <a:effectLst/>
                            <a:latin typeface="Cambria Math" panose="02040503050406030204" pitchFamily="18" charset="0"/>
                            <a:ea typeface="+mn-ea"/>
                            <a:cs typeface="+mn-cs"/>
                          </a:rPr>
                          <m:t>𝑎𝑏</m:t>
                        </m:r>
                      </m:num>
                      <m:den>
                        <m:sSub>
                          <m:sSubPr>
                            <m:ctrlPr>
                              <a:rPr lang="en-US" sz="1100" i="1">
                                <a:solidFill>
                                  <a:schemeClr val="tx1"/>
                                </a:solidFill>
                                <a:effectLst/>
                                <a:latin typeface="Cambria Math" panose="02040503050406030204" pitchFamily="18" charset="0"/>
                                <a:ea typeface="+mn-ea"/>
                                <a:cs typeface="+mn-cs"/>
                              </a:rPr>
                            </m:ctrlPr>
                          </m:sSubPr>
                          <m:e>
                            <m:r>
                              <a:rPr lang="en-US" sz="1100" i="1">
                                <a:solidFill>
                                  <a:schemeClr val="tx1"/>
                                </a:solidFill>
                                <a:effectLst/>
                                <a:latin typeface="Cambria Math" panose="02040503050406030204" pitchFamily="18" charset="0"/>
                                <a:ea typeface="+mn-ea"/>
                                <a:cs typeface="+mn-cs"/>
                              </a:rPr>
                              <m:t>𝑓</m:t>
                            </m:r>
                          </m:e>
                          <m:sub>
                            <m:r>
                              <a:rPr lang="en-US" sz="1100" i="1">
                                <a:solidFill>
                                  <a:schemeClr val="tx1"/>
                                </a:solidFill>
                                <a:effectLst/>
                                <a:latin typeface="Cambria Math" panose="02040503050406030204" pitchFamily="18" charset="0"/>
                                <a:ea typeface="+mn-ea"/>
                                <a:cs typeface="+mn-cs"/>
                              </a:rPr>
                              <m:t>𝑦</m:t>
                            </m:r>
                          </m:sub>
                        </m:sSub>
                      </m:den>
                    </m:f>
                  </m:oMath>
                </m:oMathPara>
              </a14:m>
              <a:endParaRPr lang="en-US" sz="1100">
                <a:solidFill>
                  <a:schemeClr val="tx1"/>
                </a:solidFill>
                <a:effectLst/>
                <a:latin typeface="Cambria" panose="02040503050406030204" pitchFamily="18" charset="0"/>
                <a:ea typeface="Cambria" panose="02040503050406030204" pitchFamily="18" charset="0"/>
                <a:cs typeface="+mn-cs"/>
              </a:endParaRPr>
            </a:p>
          </xdr:txBody>
        </xdr:sp>
      </mc:Choice>
      <mc:Fallback xmlns="">
        <xdr:sp macro="" textlink="">
          <xdr:nvSpPr>
            <xdr:cNvPr id="7" name="TextBox 6">
              <a:extLst>
                <a:ext uri="{FF2B5EF4-FFF2-40B4-BE49-F238E27FC236}">
                  <a16:creationId xmlns:a16="http://schemas.microsoft.com/office/drawing/2014/main" id="{CE9040E2-AC4B-9373-ADFE-B972054C4429}"/>
                </a:ext>
              </a:extLst>
            </xdr:cNvPr>
            <xdr:cNvSpPr txBox="1"/>
          </xdr:nvSpPr>
          <xdr:spPr>
            <a:xfrm>
              <a:off x="9715500" y="17664112"/>
              <a:ext cx="1206676" cy="3804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100" i="0">
                  <a:solidFill>
                    <a:schemeClr val="tx1"/>
                  </a:solidFill>
                  <a:effectLst/>
                  <a:latin typeface="+mn-lt"/>
                  <a:ea typeface="+mn-ea"/>
                  <a:cs typeface="+mn-cs"/>
                </a:rPr>
                <a:t>𝐴_(𝑠−𝑟𝑒𝑞𝑑)=(0.8〖𝑓′〗_𝑚 𝑎𝑏)/𝑓_𝑦 </a:t>
              </a:r>
              <a:endParaRPr lang="en-US" sz="1100">
                <a:solidFill>
                  <a:schemeClr val="tx1"/>
                </a:solidFill>
                <a:effectLst/>
                <a:latin typeface="Cambria" panose="02040503050406030204" pitchFamily="18" charset="0"/>
                <a:ea typeface="Cambria" panose="02040503050406030204" pitchFamily="18" charset="0"/>
                <a:cs typeface="+mn-cs"/>
              </a:endParaRPr>
            </a:p>
          </xdr:txBody>
        </xdr:sp>
      </mc:Fallback>
    </mc:AlternateContent>
    <xdr:clientData/>
  </xdr:oneCellAnchor>
  <xdr:oneCellAnchor>
    <xdr:from>
      <xdr:col>7</xdr:col>
      <xdr:colOff>428625</xdr:colOff>
      <xdr:row>95</xdr:row>
      <xdr:rowOff>104775</xdr:rowOff>
    </xdr:from>
    <xdr:ext cx="6534150" cy="3399649"/>
    <xdr:sp macro="" textlink="">
      <xdr:nvSpPr>
        <xdr:cNvPr id="11" name="TextBox 10">
          <a:extLst>
            <a:ext uri="{FF2B5EF4-FFF2-40B4-BE49-F238E27FC236}">
              <a16:creationId xmlns:a16="http://schemas.microsoft.com/office/drawing/2014/main" id="{013D51AD-790B-4BA8-9EE7-D70BADDD3635}"/>
            </a:ext>
          </a:extLst>
        </xdr:cNvPr>
        <xdr:cNvSpPr txBox="1"/>
      </xdr:nvSpPr>
      <xdr:spPr>
        <a:xfrm>
          <a:off x="5648325" y="19659600"/>
          <a:ext cx="6534150" cy="33996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100" u="sng">
              <a:solidFill>
                <a:schemeClr val="dk1"/>
              </a:solidFill>
              <a:effectLst/>
              <a:latin typeface="Cambria" panose="02040503050406030204" pitchFamily="18" charset="0"/>
              <a:ea typeface="Cambria" panose="02040503050406030204" pitchFamily="18" charset="0"/>
              <a:cs typeface="+mn-cs"/>
            </a:rPr>
            <a:t>Design Assumptions: Revised Check</a:t>
          </a:r>
          <a:endParaRPr lang="en-US">
            <a:effectLst/>
            <a:latin typeface="Cambria" panose="02040503050406030204" pitchFamily="18" charset="0"/>
            <a:ea typeface="Cambria" panose="020405030504060302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a:latin typeface="Cambria" panose="02040503050406030204" pitchFamily="18" charset="0"/>
              <a:ea typeface="Cambria" panose="02040503050406030204" pitchFamily="18" charset="0"/>
            </a:rPr>
            <a:t>1) Based on the previously determined reinforcement</a:t>
          </a:r>
          <a:r>
            <a:rPr lang="en-US" sz="1100" baseline="0">
              <a:latin typeface="Cambria" panose="02040503050406030204" pitchFamily="18" charset="0"/>
              <a:ea typeface="Cambria" panose="02040503050406030204" pitchFamily="18" charset="0"/>
            </a:rPr>
            <a:t> and grout spacing, the assembly weight is revised and the design loading adjusted for the resulting change in the assembly weight. </a:t>
          </a: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latin typeface="Cambria" panose="02040503050406030204" pitchFamily="18" charset="0"/>
              <a:ea typeface="Cambria" panose="02040503050406030204" pitchFamily="18" charset="0"/>
            </a:rPr>
            <a:t>2) The weight of partially grouted assemblies is determined using the following expressions for partially grouted assemblies:</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aseline="0">
            <a:latin typeface="Cambria" panose="02040503050406030204" pitchFamily="18" charset="0"/>
            <a:ea typeface="Cambria" panose="020405030504060302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baseline="0">
            <a:latin typeface="Cambria" panose="02040503050406030204" pitchFamily="18" charset="0"/>
            <a:ea typeface="Cambria" panose="020405030504060302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baseline="0">
            <a:latin typeface="Cambria" panose="02040503050406030204" pitchFamily="18" charset="0"/>
            <a:ea typeface="Cambria" panose="020405030504060302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baseline="0">
            <a:latin typeface="Cambria" panose="02040503050406030204" pitchFamily="18" charset="0"/>
            <a:ea typeface="Cambria" panose="020405030504060302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baseline="0">
            <a:latin typeface="Cambria" panose="02040503050406030204" pitchFamily="18" charset="0"/>
            <a:ea typeface="Cambria" panose="020405030504060302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baseline="0">
            <a:latin typeface="Cambria" panose="02040503050406030204" pitchFamily="18" charset="0"/>
            <a:ea typeface="Cambria" panose="020405030504060302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baseline="0">
            <a:latin typeface="Cambria" panose="02040503050406030204" pitchFamily="18" charset="0"/>
            <a:ea typeface="Cambria" panose="020405030504060302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latin typeface="Cambria" panose="02040503050406030204" pitchFamily="18" charset="0"/>
              <a:ea typeface="Cambria" panose="02040503050406030204" pitchFamily="18" charset="0"/>
            </a:rPr>
            <a:t>Where </a:t>
          </a:r>
          <a:r>
            <a:rPr lang="en-US" sz="1100" i="1" baseline="0">
              <a:latin typeface="Cambria" panose="02040503050406030204" pitchFamily="18" charset="0"/>
              <a:ea typeface="Cambria" panose="02040503050406030204" pitchFamily="18" charset="0"/>
            </a:rPr>
            <a:t>s</a:t>
          </a:r>
          <a:r>
            <a:rPr lang="en-US" sz="1100" baseline="0">
              <a:latin typeface="Cambria" panose="02040503050406030204" pitchFamily="18" charset="0"/>
              <a:ea typeface="Cambria" panose="02040503050406030204" pitchFamily="18" charset="0"/>
            </a:rPr>
            <a:t> is the spacing of the grout/reinforcement. For fully grouted assemblies, fixed input weights are assigned. These assembly weight are conservatively based on normal weight unit densities. This adjustment in the wall weight will only change the out-of-plane seismic loading in SDC C or higher applications. </a:t>
          </a: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latin typeface="Cambria" panose="02040503050406030204" pitchFamily="18" charset="0"/>
              <a:ea typeface="Cambria" panose="02040503050406030204" pitchFamily="18" charset="0"/>
            </a:rPr>
            <a:t>3) Based on the revised out-of-plane moment, the design moment strength is verified based on the actual area of reinforcement provided. Note that the depth of the compression block can exceed the minimum specified face shell thickness, however, these scenarios only occur when the section is fully grouted or nearly fully grouted.</a:t>
          </a:r>
        </a:p>
      </xdr:txBody>
    </xdr:sp>
    <xdr:clientData/>
  </xdr:oneCellAnchor>
  <xdr:oneCellAnchor>
    <xdr:from>
      <xdr:col>9</xdr:col>
      <xdr:colOff>247650</xdr:colOff>
      <xdr:row>100</xdr:row>
      <xdr:rowOff>33337</xdr:rowOff>
    </xdr:from>
    <xdr:ext cx="1296958" cy="175369"/>
    <mc:AlternateContent xmlns:mc="http://schemas.openxmlformats.org/markup-compatibility/2006" xmlns:a14="http://schemas.microsoft.com/office/drawing/2010/main">
      <mc:Choice Requires="a14">
        <xdr:sp macro="" textlink="">
          <xdr:nvSpPr>
            <xdr:cNvPr id="22" name="TextBox 21">
              <a:extLst>
                <a:ext uri="{FF2B5EF4-FFF2-40B4-BE49-F238E27FC236}">
                  <a16:creationId xmlns:a16="http://schemas.microsoft.com/office/drawing/2014/main" id="{D3C50BFA-0763-D50E-EC2D-A312820AF48D}"/>
                </a:ext>
              </a:extLst>
            </xdr:cNvPr>
            <xdr:cNvSpPr txBox="1"/>
          </xdr:nvSpPr>
          <xdr:spPr>
            <a:xfrm>
              <a:off x="6629400" y="20597812"/>
              <a:ext cx="1296958" cy="175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
                    <m:r>
                      <m:rPr>
                        <m:nor/>
                      </m:rPr>
                      <a:rPr lang="en-US" sz="1100" b="0" i="0">
                        <a:latin typeface="Cambria Math" panose="02040503050406030204" pitchFamily="18" charset="0"/>
                      </a:rPr>
                      <m:t>6 in. CMU</m:t>
                    </m:r>
                    <m:r>
                      <a:rPr lang="en-US" sz="1100" b="0" i="1">
                        <a:latin typeface="Cambria Math" panose="02040503050406030204" pitchFamily="18" charset="0"/>
                      </a:rPr>
                      <m:t>=71</m:t>
                    </m:r>
                    <m:sSup>
                      <m:sSupPr>
                        <m:ctrlPr>
                          <a:rPr lang="en-US" sz="1100" b="0" i="1">
                            <a:latin typeface="Cambria Math" panose="02040503050406030204" pitchFamily="18" charset="0"/>
                          </a:rPr>
                        </m:ctrlPr>
                      </m:sSupPr>
                      <m:e>
                        <m:r>
                          <a:rPr lang="en-US" sz="1100" b="0" i="1">
                            <a:latin typeface="Cambria Math" panose="02040503050406030204" pitchFamily="18" charset="0"/>
                          </a:rPr>
                          <m:t>𝑠</m:t>
                        </m:r>
                      </m:e>
                      <m:sup>
                        <m:r>
                          <a:rPr lang="en-US" sz="1100" b="0" i="1">
                            <a:latin typeface="Cambria Math" panose="02040503050406030204" pitchFamily="18" charset="0"/>
                          </a:rPr>
                          <m:t>−0.17</m:t>
                        </m:r>
                      </m:sup>
                    </m:sSup>
                  </m:oMath>
                </m:oMathPara>
              </a14:m>
              <a:endParaRPr lang="en-US" sz="1100"/>
            </a:p>
          </xdr:txBody>
        </xdr:sp>
      </mc:Choice>
      <mc:Fallback xmlns="">
        <xdr:sp macro="" textlink="">
          <xdr:nvSpPr>
            <xdr:cNvPr id="22" name="TextBox 21">
              <a:extLst>
                <a:ext uri="{FF2B5EF4-FFF2-40B4-BE49-F238E27FC236}">
                  <a16:creationId xmlns:a16="http://schemas.microsoft.com/office/drawing/2014/main" id="{D3C50BFA-0763-D50E-EC2D-A312820AF48D}"/>
                </a:ext>
              </a:extLst>
            </xdr:cNvPr>
            <xdr:cNvSpPr txBox="1"/>
          </xdr:nvSpPr>
          <xdr:spPr>
            <a:xfrm>
              <a:off x="6629400" y="20597812"/>
              <a:ext cx="1296958" cy="175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b="0" i="0">
                  <a:latin typeface="Cambria Math" panose="02040503050406030204" pitchFamily="18" charset="0"/>
                </a:rPr>
                <a:t>"6 in. CMU"=71𝑠^(−0.17)</a:t>
              </a:r>
              <a:endParaRPr lang="en-US" sz="1100"/>
            </a:p>
          </xdr:txBody>
        </xdr:sp>
      </mc:Fallback>
    </mc:AlternateContent>
    <xdr:clientData/>
  </xdr:oneCellAnchor>
  <xdr:oneCellAnchor>
    <xdr:from>
      <xdr:col>9</xdr:col>
      <xdr:colOff>257175</xdr:colOff>
      <xdr:row>101</xdr:row>
      <xdr:rowOff>109537</xdr:rowOff>
    </xdr:from>
    <xdr:ext cx="1372235" cy="175369"/>
    <mc:AlternateContent xmlns:mc="http://schemas.openxmlformats.org/markup-compatibility/2006" xmlns:a14="http://schemas.microsoft.com/office/drawing/2010/main">
      <mc:Choice Requires="a14">
        <xdr:sp macro="" textlink="">
          <xdr:nvSpPr>
            <xdr:cNvPr id="24" name="TextBox 23">
              <a:extLst>
                <a:ext uri="{FF2B5EF4-FFF2-40B4-BE49-F238E27FC236}">
                  <a16:creationId xmlns:a16="http://schemas.microsoft.com/office/drawing/2014/main" id="{810B973B-A859-4DDD-BC72-978BC38B3AE1}"/>
                </a:ext>
              </a:extLst>
            </xdr:cNvPr>
            <xdr:cNvSpPr txBox="1"/>
          </xdr:nvSpPr>
          <xdr:spPr>
            <a:xfrm>
              <a:off x="6638925" y="20883562"/>
              <a:ext cx="1372235" cy="175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
                    <m:r>
                      <m:rPr>
                        <m:nor/>
                      </m:rPr>
                      <a:rPr lang="en-US" sz="1100" b="0" i="0">
                        <a:latin typeface="Cambria Math" panose="02040503050406030204" pitchFamily="18" charset="0"/>
                      </a:rPr>
                      <m:t>8 in. CMU</m:t>
                    </m:r>
                    <m:r>
                      <a:rPr lang="en-US" sz="1100" b="0" i="1">
                        <a:latin typeface="Cambria Math" panose="02040503050406030204" pitchFamily="18" charset="0"/>
                      </a:rPr>
                      <m:t>=100</m:t>
                    </m:r>
                    <m:sSup>
                      <m:sSupPr>
                        <m:ctrlPr>
                          <a:rPr lang="en-US" sz="1100" b="0" i="1">
                            <a:latin typeface="Cambria Math" panose="02040503050406030204" pitchFamily="18" charset="0"/>
                          </a:rPr>
                        </m:ctrlPr>
                      </m:sSupPr>
                      <m:e>
                        <m:r>
                          <a:rPr lang="en-US" sz="1100" b="0" i="1">
                            <a:latin typeface="Cambria Math" panose="02040503050406030204" pitchFamily="18" charset="0"/>
                          </a:rPr>
                          <m:t>𝑠</m:t>
                        </m:r>
                      </m:e>
                      <m:sup>
                        <m:r>
                          <a:rPr lang="en-US" sz="1100" b="0" i="1">
                            <a:latin typeface="Cambria Math" panose="02040503050406030204" pitchFamily="18" charset="0"/>
                          </a:rPr>
                          <m:t>−0.19</m:t>
                        </m:r>
                      </m:sup>
                    </m:sSup>
                  </m:oMath>
                </m:oMathPara>
              </a14:m>
              <a:endParaRPr lang="en-US" sz="1100"/>
            </a:p>
          </xdr:txBody>
        </xdr:sp>
      </mc:Choice>
      <mc:Fallback xmlns="">
        <xdr:sp macro="" textlink="">
          <xdr:nvSpPr>
            <xdr:cNvPr id="24" name="TextBox 23">
              <a:extLst>
                <a:ext uri="{FF2B5EF4-FFF2-40B4-BE49-F238E27FC236}">
                  <a16:creationId xmlns:a16="http://schemas.microsoft.com/office/drawing/2014/main" id="{810B973B-A859-4DDD-BC72-978BC38B3AE1}"/>
                </a:ext>
              </a:extLst>
            </xdr:cNvPr>
            <xdr:cNvSpPr txBox="1"/>
          </xdr:nvSpPr>
          <xdr:spPr>
            <a:xfrm>
              <a:off x="6638925" y="20883562"/>
              <a:ext cx="1372235" cy="175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b="0" i="0">
                  <a:latin typeface="Cambria Math" panose="02040503050406030204" pitchFamily="18" charset="0"/>
                </a:rPr>
                <a:t>"8 in. CMU"=100𝑠^(−0.19)</a:t>
              </a:r>
              <a:endParaRPr lang="en-US" sz="1100"/>
            </a:p>
          </xdr:txBody>
        </xdr:sp>
      </mc:Fallback>
    </mc:AlternateContent>
    <xdr:clientData/>
  </xdr:oneCellAnchor>
  <xdr:oneCellAnchor>
    <xdr:from>
      <xdr:col>9</xdr:col>
      <xdr:colOff>247650</xdr:colOff>
      <xdr:row>102</xdr:row>
      <xdr:rowOff>157162</xdr:rowOff>
    </xdr:from>
    <xdr:ext cx="1453155" cy="175369"/>
    <mc:AlternateContent xmlns:mc="http://schemas.openxmlformats.org/markup-compatibility/2006" xmlns:a14="http://schemas.microsoft.com/office/drawing/2010/main">
      <mc:Choice Requires="a14">
        <xdr:sp macro="" textlink="">
          <xdr:nvSpPr>
            <xdr:cNvPr id="25" name="TextBox 24">
              <a:extLst>
                <a:ext uri="{FF2B5EF4-FFF2-40B4-BE49-F238E27FC236}">
                  <a16:creationId xmlns:a16="http://schemas.microsoft.com/office/drawing/2014/main" id="{880575EE-8A3E-49DD-B90D-B4C81618F9CB}"/>
                </a:ext>
              </a:extLst>
            </xdr:cNvPr>
            <xdr:cNvSpPr txBox="1"/>
          </xdr:nvSpPr>
          <xdr:spPr>
            <a:xfrm>
              <a:off x="6629400" y="21140737"/>
              <a:ext cx="1453155" cy="175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
                    <m:r>
                      <m:rPr>
                        <m:nor/>
                      </m:rPr>
                      <a:rPr lang="en-US" sz="1100" b="0" i="0">
                        <a:latin typeface="Cambria Math" panose="02040503050406030204" pitchFamily="18" charset="0"/>
                      </a:rPr>
                      <m:t>10 in. CMU</m:t>
                    </m:r>
                    <m:r>
                      <a:rPr lang="en-US" sz="1100" b="0" i="1">
                        <a:latin typeface="Cambria Math" panose="02040503050406030204" pitchFamily="18" charset="0"/>
                      </a:rPr>
                      <m:t>=130</m:t>
                    </m:r>
                    <m:sSup>
                      <m:sSupPr>
                        <m:ctrlPr>
                          <a:rPr lang="en-US" sz="1100" b="0" i="1">
                            <a:latin typeface="Cambria Math" panose="02040503050406030204" pitchFamily="18" charset="0"/>
                          </a:rPr>
                        </m:ctrlPr>
                      </m:sSupPr>
                      <m:e>
                        <m:r>
                          <a:rPr lang="en-US" sz="1100" b="0" i="1">
                            <a:latin typeface="Cambria Math" panose="02040503050406030204" pitchFamily="18" charset="0"/>
                          </a:rPr>
                          <m:t>𝑠</m:t>
                        </m:r>
                      </m:e>
                      <m:sup>
                        <m:r>
                          <a:rPr lang="en-US" sz="1100" b="0" i="1">
                            <a:latin typeface="Cambria Math" panose="02040503050406030204" pitchFamily="18" charset="0"/>
                          </a:rPr>
                          <m:t>−0.22</m:t>
                        </m:r>
                      </m:sup>
                    </m:sSup>
                  </m:oMath>
                </m:oMathPara>
              </a14:m>
              <a:endParaRPr lang="en-US" sz="1100"/>
            </a:p>
          </xdr:txBody>
        </xdr:sp>
      </mc:Choice>
      <mc:Fallback xmlns="">
        <xdr:sp macro="" textlink="">
          <xdr:nvSpPr>
            <xdr:cNvPr id="25" name="TextBox 24">
              <a:extLst>
                <a:ext uri="{FF2B5EF4-FFF2-40B4-BE49-F238E27FC236}">
                  <a16:creationId xmlns:a16="http://schemas.microsoft.com/office/drawing/2014/main" id="{880575EE-8A3E-49DD-B90D-B4C81618F9CB}"/>
                </a:ext>
              </a:extLst>
            </xdr:cNvPr>
            <xdr:cNvSpPr txBox="1"/>
          </xdr:nvSpPr>
          <xdr:spPr>
            <a:xfrm>
              <a:off x="6629400" y="21140737"/>
              <a:ext cx="1453155" cy="175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b="0" i="0">
                  <a:latin typeface="Cambria Math" panose="02040503050406030204" pitchFamily="18" charset="0"/>
                </a:rPr>
                <a:t>"10 in. CMU"=130𝑠^(−0.22)</a:t>
              </a:r>
              <a:endParaRPr lang="en-US" sz="1100"/>
            </a:p>
          </xdr:txBody>
        </xdr:sp>
      </mc:Fallback>
    </mc:AlternateContent>
    <xdr:clientData/>
  </xdr:oneCellAnchor>
  <xdr:oneCellAnchor>
    <xdr:from>
      <xdr:col>9</xdr:col>
      <xdr:colOff>247650</xdr:colOff>
      <xdr:row>103</xdr:row>
      <xdr:rowOff>190500</xdr:rowOff>
    </xdr:from>
    <xdr:ext cx="1453155" cy="177741"/>
    <mc:AlternateContent xmlns:mc="http://schemas.openxmlformats.org/markup-compatibility/2006" xmlns:a14="http://schemas.microsoft.com/office/drawing/2010/main">
      <mc:Choice Requires="a14">
        <xdr:sp macro="" textlink="">
          <xdr:nvSpPr>
            <xdr:cNvPr id="26" name="TextBox 25">
              <a:extLst>
                <a:ext uri="{FF2B5EF4-FFF2-40B4-BE49-F238E27FC236}">
                  <a16:creationId xmlns:a16="http://schemas.microsoft.com/office/drawing/2014/main" id="{53A75303-607B-4E5C-9F54-59A2E561BF68}"/>
                </a:ext>
              </a:extLst>
            </xdr:cNvPr>
            <xdr:cNvSpPr txBox="1"/>
          </xdr:nvSpPr>
          <xdr:spPr>
            <a:xfrm>
              <a:off x="6629400" y="21402675"/>
              <a:ext cx="1453155" cy="1777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
                    <m:r>
                      <m:rPr>
                        <m:nor/>
                      </m:rPr>
                      <a:rPr lang="en-US" sz="1100" b="0" i="0">
                        <a:latin typeface="Cambria Math" panose="02040503050406030204" pitchFamily="18" charset="0"/>
                      </a:rPr>
                      <m:t>12 in. CMU</m:t>
                    </m:r>
                    <m:r>
                      <a:rPr lang="en-US" sz="1100" b="0" i="1">
                        <a:latin typeface="Cambria Math" panose="02040503050406030204" pitchFamily="18" charset="0"/>
                      </a:rPr>
                      <m:t>=163</m:t>
                    </m:r>
                    <m:sSup>
                      <m:sSupPr>
                        <m:ctrlPr>
                          <a:rPr lang="en-US" sz="1100" b="0" i="1">
                            <a:latin typeface="Cambria Math" panose="02040503050406030204" pitchFamily="18" charset="0"/>
                          </a:rPr>
                        </m:ctrlPr>
                      </m:sSupPr>
                      <m:e>
                        <m:r>
                          <a:rPr lang="en-US" sz="1100" b="0" i="1">
                            <a:latin typeface="Cambria Math" panose="02040503050406030204" pitchFamily="18" charset="0"/>
                          </a:rPr>
                          <m:t>𝑠</m:t>
                        </m:r>
                      </m:e>
                      <m:sup>
                        <m:r>
                          <a:rPr lang="en-US" sz="1100" b="0" i="1">
                            <a:latin typeface="Cambria Math" panose="02040503050406030204" pitchFamily="18" charset="0"/>
                          </a:rPr>
                          <m:t>−0.25</m:t>
                        </m:r>
                      </m:sup>
                    </m:sSup>
                  </m:oMath>
                </m:oMathPara>
              </a14:m>
              <a:endParaRPr lang="en-US" sz="1100"/>
            </a:p>
          </xdr:txBody>
        </xdr:sp>
      </mc:Choice>
      <mc:Fallback xmlns="">
        <xdr:sp macro="" textlink="">
          <xdr:nvSpPr>
            <xdr:cNvPr id="26" name="TextBox 25">
              <a:extLst>
                <a:ext uri="{FF2B5EF4-FFF2-40B4-BE49-F238E27FC236}">
                  <a16:creationId xmlns:a16="http://schemas.microsoft.com/office/drawing/2014/main" id="{53A75303-607B-4E5C-9F54-59A2E561BF68}"/>
                </a:ext>
              </a:extLst>
            </xdr:cNvPr>
            <xdr:cNvSpPr txBox="1"/>
          </xdr:nvSpPr>
          <xdr:spPr>
            <a:xfrm>
              <a:off x="6629400" y="21402675"/>
              <a:ext cx="1453155" cy="1777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b="0" i="0">
                  <a:latin typeface="Cambria Math" panose="02040503050406030204" pitchFamily="18" charset="0"/>
                </a:rPr>
                <a:t>"12 in. CMU"=163𝑠^(−0.25)</a:t>
              </a:r>
              <a:endParaRPr lang="en-US" sz="1100"/>
            </a:p>
          </xdr:txBody>
        </xdr:sp>
      </mc:Fallback>
    </mc:AlternateContent>
    <xdr:clientData/>
  </xdr:oneCellAnchor>
  <xdr:oneCellAnchor>
    <xdr:from>
      <xdr:col>6</xdr:col>
      <xdr:colOff>1285874</xdr:colOff>
      <xdr:row>120</xdr:row>
      <xdr:rowOff>28575</xdr:rowOff>
    </xdr:from>
    <xdr:ext cx="9848851" cy="1911357"/>
    <xdr:sp macro="" textlink="">
      <xdr:nvSpPr>
        <xdr:cNvPr id="27" name="TextBox 26">
          <a:extLst>
            <a:ext uri="{FF2B5EF4-FFF2-40B4-BE49-F238E27FC236}">
              <a16:creationId xmlns:a16="http://schemas.microsoft.com/office/drawing/2014/main" id="{E27E0BD9-3DD4-4F14-9F9D-5BEECABE0E6A}"/>
            </a:ext>
          </a:extLst>
        </xdr:cNvPr>
        <xdr:cNvSpPr txBox="1"/>
      </xdr:nvSpPr>
      <xdr:spPr>
        <a:xfrm>
          <a:off x="5133974" y="24707850"/>
          <a:ext cx="9848851" cy="19113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100" u="sng">
              <a:solidFill>
                <a:schemeClr val="dk1"/>
              </a:solidFill>
              <a:effectLst/>
              <a:latin typeface="Cambria" panose="02040503050406030204" pitchFamily="18" charset="0"/>
              <a:ea typeface="Cambria" panose="02040503050406030204" pitchFamily="18" charset="0"/>
              <a:cs typeface="+mn-cs"/>
            </a:rPr>
            <a:t>Design Assumptions: Horizontal Span</a:t>
          </a:r>
          <a:endParaRPr lang="en-US">
            <a:effectLst/>
            <a:latin typeface="Cambria" panose="02040503050406030204" pitchFamily="18" charset="0"/>
            <a:ea typeface="Cambria" panose="020405030504060302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a:latin typeface="Cambria" panose="02040503050406030204" pitchFamily="18" charset="0"/>
              <a:ea typeface="Cambria" panose="02040503050406030204" pitchFamily="18" charset="0"/>
            </a:rPr>
            <a:t>1) In cases where the spacing of the vertical reinforcement</a:t>
          </a:r>
          <a:r>
            <a:rPr lang="en-US" sz="1100" baseline="0">
              <a:latin typeface="Cambria" panose="02040503050406030204" pitchFamily="18" charset="0"/>
              <a:ea typeface="Cambria" panose="02040503050406030204" pitchFamily="18" charset="0"/>
            </a:rPr>
            <a:t> exceeds 6</a:t>
          </a:r>
          <a:r>
            <a:rPr lang="en-US" sz="1100" i="1" baseline="0">
              <a:latin typeface="Cambria" panose="02040503050406030204" pitchFamily="18" charset="0"/>
              <a:ea typeface="Cambria" panose="02040503050406030204" pitchFamily="18" charset="0"/>
            </a:rPr>
            <a:t>t</a:t>
          </a:r>
          <a:r>
            <a:rPr lang="en-US" sz="1100" baseline="0">
              <a:latin typeface="Cambria" panose="02040503050406030204" pitchFamily="18" charset="0"/>
              <a:ea typeface="Cambria" panose="02040503050406030204" pitchFamily="18" charset="0"/>
            </a:rPr>
            <a:t> (6 times the nominal thickness of the assembly), horizontal joint reinforcement is required to span horizontally between the vertically reinforced sections. This check verifies the user-defined joint reinforcement is sufficient for the out-of-plane design loads. </a:t>
          </a: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Cambria" panose="02040503050406030204" pitchFamily="18" charset="0"/>
              <a:ea typeface="Cambria" panose="02040503050406030204" pitchFamily="18" charset="0"/>
              <a:cs typeface="+mn-cs"/>
            </a:rPr>
            <a:t>2) Out-of-plane flexure is based on the flexural strength provided by the joint reinforcement. No offsetting axial compression is taken into account given that this assembly is horizontally spanning. A strength reduction factor of 0.9 is used corresponding to a tension-controlled section. All assembly configurations addressed with this calculator will be tension-controlled in the horizontally spanning direction. The smallest normalized area of reinforcement for a tension-controlled section would correspond to the lowest compressive strength and smallest wall thickness: (0.19)(</a:t>
          </a:r>
          <a:r>
            <a:rPr lang="en-US" sz="1100" i="1" baseline="0">
              <a:solidFill>
                <a:schemeClr val="dk1"/>
              </a:solidFill>
              <a:effectLst/>
              <a:latin typeface="Cambria" panose="02040503050406030204" pitchFamily="18" charset="0"/>
              <a:ea typeface="Cambria" panose="02040503050406030204" pitchFamily="18" charset="0"/>
              <a:cs typeface="+mn-cs"/>
            </a:rPr>
            <a:t>f'</a:t>
          </a:r>
          <a:r>
            <a:rPr lang="en-US" sz="1100" i="1" baseline="-25000">
              <a:solidFill>
                <a:schemeClr val="dk1"/>
              </a:solidFill>
              <a:effectLst/>
              <a:latin typeface="Cambria" panose="02040503050406030204" pitchFamily="18" charset="0"/>
              <a:ea typeface="Cambria" panose="02040503050406030204" pitchFamily="18" charset="0"/>
              <a:cs typeface="+mn-cs"/>
            </a:rPr>
            <a:t>m</a:t>
          </a:r>
          <a:r>
            <a:rPr lang="en-US" sz="1100" baseline="0">
              <a:solidFill>
                <a:schemeClr val="dk1"/>
              </a:solidFill>
              <a:effectLst/>
              <a:latin typeface="Cambria" panose="02040503050406030204" pitchFamily="18" charset="0"/>
              <a:ea typeface="Cambria" panose="02040503050406030204" pitchFamily="18" charset="0"/>
              <a:cs typeface="+mn-cs"/>
            </a:rPr>
            <a:t>)(</a:t>
          </a:r>
          <a:r>
            <a:rPr lang="en-US" sz="1100" i="1" baseline="0">
              <a:solidFill>
                <a:schemeClr val="dk1"/>
              </a:solidFill>
              <a:effectLst/>
              <a:latin typeface="Cambria" panose="02040503050406030204" pitchFamily="18" charset="0"/>
              <a:ea typeface="Cambria" panose="02040503050406030204" pitchFamily="18" charset="0"/>
              <a:cs typeface="+mn-cs"/>
            </a:rPr>
            <a:t>b</a:t>
          </a:r>
          <a:r>
            <a:rPr lang="en-US" sz="1100" baseline="0">
              <a:solidFill>
                <a:schemeClr val="dk1"/>
              </a:solidFill>
              <a:effectLst/>
              <a:latin typeface="Cambria" panose="02040503050406030204" pitchFamily="18" charset="0"/>
              <a:ea typeface="Cambria" panose="02040503050406030204" pitchFamily="18" charset="0"/>
              <a:cs typeface="+mn-cs"/>
            </a:rPr>
            <a:t>)(</a:t>
          </a:r>
          <a:r>
            <a:rPr lang="en-US" sz="1100" i="1" baseline="0">
              <a:solidFill>
                <a:schemeClr val="dk1"/>
              </a:solidFill>
              <a:effectLst/>
              <a:latin typeface="Cambria" panose="02040503050406030204" pitchFamily="18" charset="0"/>
              <a:ea typeface="Cambria" panose="02040503050406030204" pitchFamily="18" charset="0"/>
              <a:cs typeface="+mn-cs"/>
            </a:rPr>
            <a:t>d</a:t>
          </a:r>
          <a:r>
            <a:rPr lang="en-US" sz="1100" baseline="0">
              <a:solidFill>
                <a:schemeClr val="dk1"/>
              </a:solidFill>
              <a:effectLst/>
              <a:latin typeface="Cambria" panose="02040503050406030204" pitchFamily="18" charset="0"/>
              <a:ea typeface="Cambria" panose="02040503050406030204" pitchFamily="18" charset="0"/>
              <a:cs typeface="+mn-cs"/>
            </a:rPr>
            <a:t>)/(0.9)(</a:t>
          </a:r>
          <a:r>
            <a:rPr lang="en-US" sz="1100" i="1" baseline="0">
              <a:solidFill>
                <a:schemeClr val="dk1"/>
              </a:solidFill>
              <a:effectLst/>
              <a:latin typeface="Cambria" panose="02040503050406030204" pitchFamily="18" charset="0"/>
              <a:ea typeface="Cambria" panose="02040503050406030204" pitchFamily="18" charset="0"/>
              <a:cs typeface="+mn-cs"/>
            </a:rPr>
            <a:t>f</a:t>
          </a:r>
          <a:r>
            <a:rPr lang="en-US" sz="1100" i="1" baseline="-25000">
              <a:solidFill>
                <a:schemeClr val="dk1"/>
              </a:solidFill>
              <a:effectLst/>
              <a:latin typeface="Cambria" panose="02040503050406030204" pitchFamily="18" charset="0"/>
              <a:ea typeface="Cambria" panose="02040503050406030204" pitchFamily="18" charset="0"/>
              <a:cs typeface="+mn-cs"/>
            </a:rPr>
            <a:t>y</a:t>
          </a:r>
          <a:r>
            <a:rPr lang="en-US" sz="1100" baseline="0">
              <a:solidFill>
                <a:schemeClr val="dk1"/>
              </a:solidFill>
              <a:effectLst/>
              <a:latin typeface="Cambria" panose="02040503050406030204" pitchFamily="18" charset="0"/>
              <a:ea typeface="Cambria" panose="02040503050406030204" pitchFamily="18" charset="0"/>
              <a:cs typeface="+mn-cs"/>
            </a:rPr>
            <a:t>) = (0.19)(1,750 lb/in.</a:t>
          </a:r>
          <a:r>
            <a:rPr lang="en-US" sz="1100" baseline="30000">
              <a:solidFill>
                <a:schemeClr val="dk1"/>
              </a:solidFill>
              <a:effectLst/>
              <a:latin typeface="Cambria" panose="02040503050406030204" pitchFamily="18" charset="0"/>
              <a:ea typeface="Cambria" panose="02040503050406030204" pitchFamily="18" charset="0"/>
              <a:cs typeface="+mn-cs"/>
            </a:rPr>
            <a:t>2</a:t>
          </a:r>
          <a:r>
            <a:rPr lang="en-US" sz="1100" baseline="0">
              <a:solidFill>
                <a:schemeClr val="dk1"/>
              </a:solidFill>
              <a:effectLst/>
              <a:latin typeface="Cambria" panose="02040503050406030204" pitchFamily="18" charset="0"/>
              <a:ea typeface="Cambria" panose="02040503050406030204" pitchFamily="18" charset="0"/>
              <a:cs typeface="+mn-cs"/>
            </a:rPr>
            <a:t>)(12 in./ft)(2.926 in.)/(0.9)(70,000 lb/in.</a:t>
          </a:r>
          <a:r>
            <a:rPr lang="en-US" sz="1100" baseline="30000">
              <a:solidFill>
                <a:schemeClr val="dk1"/>
              </a:solidFill>
              <a:effectLst/>
              <a:latin typeface="Cambria" panose="02040503050406030204" pitchFamily="18" charset="0"/>
              <a:ea typeface="Cambria" panose="02040503050406030204" pitchFamily="18" charset="0"/>
              <a:cs typeface="+mn-cs"/>
            </a:rPr>
            <a:t>2</a:t>
          </a:r>
          <a:r>
            <a:rPr lang="en-US" sz="1100" baseline="0">
              <a:solidFill>
                <a:schemeClr val="dk1"/>
              </a:solidFill>
              <a:effectLst/>
              <a:latin typeface="Cambria" panose="02040503050406030204" pitchFamily="18" charset="0"/>
              <a:ea typeface="Cambria" panose="02040503050406030204" pitchFamily="18" charset="0"/>
              <a:cs typeface="+mn-cs"/>
            </a:rPr>
            <a:t>) = 0.185 in.</a:t>
          </a:r>
          <a:r>
            <a:rPr lang="en-US" sz="1100" baseline="30000">
              <a:solidFill>
                <a:schemeClr val="dk1"/>
              </a:solidFill>
              <a:effectLst/>
              <a:latin typeface="Cambria" panose="02040503050406030204" pitchFamily="18" charset="0"/>
              <a:ea typeface="Cambria" panose="02040503050406030204" pitchFamily="18" charset="0"/>
              <a:cs typeface="+mn-cs"/>
            </a:rPr>
            <a:t>2</a:t>
          </a:r>
          <a:r>
            <a:rPr lang="en-US" sz="1100" baseline="0">
              <a:solidFill>
                <a:schemeClr val="dk1"/>
              </a:solidFill>
              <a:effectLst/>
              <a:latin typeface="Cambria" panose="02040503050406030204" pitchFamily="18" charset="0"/>
              <a:ea typeface="Cambria" panose="02040503050406030204" pitchFamily="18" charset="0"/>
              <a:cs typeface="+mn-cs"/>
            </a:rPr>
            <a:t>/ft. For 3/16 in. joint reinforcement spaced at 4 in. on center: </a:t>
          </a:r>
          <a:r>
            <a:rPr lang="en-US" sz="1100" i="1" baseline="0">
              <a:solidFill>
                <a:schemeClr val="dk1"/>
              </a:solidFill>
              <a:effectLst/>
              <a:latin typeface="Cambria" panose="02040503050406030204" pitchFamily="18" charset="0"/>
              <a:ea typeface="Cambria" panose="02040503050406030204" pitchFamily="18" charset="0"/>
              <a:cs typeface="+mn-cs"/>
            </a:rPr>
            <a:t>A</a:t>
          </a:r>
          <a:r>
            <a:rPr lang="en-US" sz="1100" i="1" baseline="-25000">
              <a:solidFill>
                <a:schemeClr val="dk1"/>
              </a:solidFill>
              <a:effectLst/>
              <a:latin typeface="Cambria" panose="02040503050406030204" pitchFamily="18" charset="0"/>
              <a:ea typeface="Cambria" panose="02040503050406030204" pitchFamily="18" charset="0"/>
              <a:cs typeface="+mn-cs"/>
            </a:rPr>
            <a:t>s</a:t>
          </a:r>
          <a:r>
            <a:rPr lang="en-US" sz="1100" baseline="0">
              <a:solidFill>
                <a:schemeClr val="dk1"/>
              </a:solidFill>
              <a:effectLst/>
              <a:latin typeface="Cambria" panose="02040503050406030204" pitchFamily="18" charset="0"/>
              <a:ea typeface="Cambria" panose="02040503050406030204" pitchFamily="18" charset="0"/>
              <a:cs typeface="+mn-cs"/>
            </a:rPr>
            <a:t> = (0.027 in.</a:t>
          </a:r>
          <a:r>
            <a:rPr lang="en-US" sz="1100" baseline="30000">
              <a:solidFill>
                <a:schemeClr val="dk1"/>
              </a:solidFill>
              <a:effectLst/>
              <a:latin typeface="Cambria" panose="02040503050406030204" pitchFamily="18" charset="0"/>
              <a:ea typeface="Cambria" panose="02040503050406030204" pitchFamily="18" charset="0"/>
              <a:cs typeface="+mn-cs"/>
            </a:rPr>
            <a:t>2</a:t>
          </a:r>
          <a:r>
            <a:rPr lang="en-US" sz="1100" baseline="0">
              <a:solidFill>
                <a:schemeClr val="dk1"/>
              </a:solidFill>
              <a:effectLst/>
              <a:latin typeface="Cambria" panose="02040503050406030204" pitchFamily="18" charset="0"/>
              <a:ea typeface="Cambria" panose="02040503050406030204" pitchFamily="18" charset="0"/>
              <a:cs typeface="+mn-cs"/>
            </a:rPr>
            <a:t>)(12 in./ft)/(4 in.) = 0.081 in.</a:t>
          </a:r>
          <a:r>
            <a:rPr lang="en-US" sz="1100" baseline="30000">
              <a:solidFill>
                <a:schemeClr val="dk1"/>
              </a:solidFill>
              <a:effectLst/>
              <a:latin typeface="Cambria" panose="02040503050406030204" pitchFamily="18" charset="0"/>
              <a:ea typeface="Cambria" panose="02040503050406030204" pitchFamily="18" charset="0"/>
              <a:cs typeface="+mn-cs"/>
            </a:rPr>
            <a:t>2</a:t>
          </a:r>
          <a:r>
            <a:rPr lang="en-US" sz="1100" baseline="0">
              <a:solidFill>
                <a:schemeClr val="dk1"/>
              </a:solidFill>
              <a:effectLst/>
              <a:latin typeface="Cambria" panose="02040503050406030204" pitchFamily="18" charset="0"/>
              <a:ea typeface="Cambria" panose="02040503050406030204" pitchFamily="18" charset="0"/>
              <a:cs typeface="+mn-cs"/>
            </a:rPr>
            <a:t>/ft.</a:t>
          </a:r>
          <a:endParaRPr lang="en-US">
            <a:effectLst/>
            <a:latin typeface="Cambria" panose="02040503050406030204" pitchFamily="18" charset="0"/>
            <a:ea typeface="Cambria" panose="020405030504060302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0" i="0" baseline="0">
              <a:solidFill>
                <a:schemeClr val="dk1"/>
              </a:solidFill>
              <a:effectLst/>
              <a:latin typeface="Cambria" panose="02040503050406030204" pitchFamily="18" charset="0"/>
              <a:ea typeface="Cambria" panose="02040503050406030204" pitchFamily="18" charset="0"/>
              <a:cs typeface="+mn-cs"/>
            </a:rPr>
            <a:t>3) The effective depth of the joint reinforcement in resisting out-of-plane loads is based on standard joint reinforcement dimensions, which is typically 1.25 in. narrower than the specified thickness of the assembly to account for </a:t>
          </a:r>
          <a:r>
            <a:rPr lang="en-US" sz="1100" b="0" i="0" baseline="30000">
              <a:solidFill>
                <a:schemeClr val="dk1"/>
              </a:solidFill>
              <a:effectLst/>
              <a:latin typeface="Cambria" panose="02040503050406030204" pitchFamily="18" charset="0"/>
              <a:ea typeface="Cambria" panose="02040503050406030204" pitchFamily="18" charset="0"/>
              <a:cs typeface="+mn-cs"/>
            </a:rPr>
            <a:t>5</a:t>
          </a:r>
          <a:r>
            <a:rPr lang="en-US" sz="1100" b="0" i="0" baseline="0">
              <a:solidFill>
                <a:schemeClr val="dk1"/>
              </a:solidFill>
              <a:effectLst/>
              <a:latin typeface="Cambria" panose="02040503050406030204" pitchFamily="18" charset="0"/>
              <a:ea typeface="Cambria" panose="02040503050406030204" pitchFamily="18" charset="0"/>
              <a:cs typeface="+mn-cs"/>
            </a:rPr>
            <a:t>/</a:t>
          </a:r>
          <a:r>
            <a:rPr lang="en-US" sz="1100" b="0" i="0" baseline="-25000">
              <a:solidFill>
                <a:schemeClr val="dk1"/>
              </a:solidFill>
              <a:effectLst/>
              <a:latin typeface="Cambria" panose="02040503050406030204" pitchFamily="18" charset="0"/>
              <a:ea typeface="Cambria" panose="02040503050406030204" pitchFamily="18" charset="0"/>
              <a:cs typeface="+mn-cs"/>
            </a:rPr>
            <a:t>8</a:t>
          </a:r>
          <a:r>
            <a:rPr lang="en-US" sz="1100" b="0" i="0" baseline="0">
              <a:solidFill>
                <a:schemeClr val="dk1"/>
              </a:solidFill>
              <a:effectLst/>
              <a:latin typeface="Cambria" panose="02040503050406030204" pitchFamily="18" charset="0"/>
              <a:ea typeface="Cambria" panose="02040503050406030204" pitchFamily="18" charset="0"/>
              <a:cs typeface="+mn-cs"/>
            </a:rPr>
            <a:t> in. cover distance required by TMS 402 for corrosion protection.</a:t>
          </a:r>
          <a:endParaRPr lang="en-US">
            <a:effectLst/>
            <a:latin typeface="Cambria" panose="02040503050406030204" pitchFamily="18" charset="0"/>
            <a:ea typeface="Cambria" panose="02040503050406030204" pitchFamily="18" charset="0"/>
          </a:endParaRPr>
        </a:p>
      </xdr:txBody>
    </xdr:sp>
    <xdr:clientData/>
  </xdr:oneCellAnchor>
  <xdr:oneCellAnchor>
    <xdr:from>
      <xdr:col>7</xdr:col>
      <xdr:colOff>0</xdr:colOff>
      <xdr:row>131</xdr:row>
      <xdr:rowOff>104775</xdr:rowOff>
    </xdr:from>
    <xdr:ext cx="9372599" cy="774379"/>
    <xdr:sp macro="" textlink="">
      <xdr:nvSpPr>
        <xdr:cNvPr id="28" name="TextBox 27">
          <a:extLst>
            <a:ext uri="{FF2B5EF4-FFF2-40B4-BE49-F238E27FC236}">
              <a16:creationId xmlns:a16="http://schemas.microsoft.com/office/drawing/2014/main" id="{156FAFB2-C913-4D40-B261-80B31B5FA660}"/>
            </a:ext>
          </a:extLst>
        </xdr:cNvPr>
        <xdr:cNvSpPr txBox="1"/>
      </xdr:nvSpPr>
      <xdr:spPr>
        <a:xfrm>
          <a:off x="5219700" y="27117675"/>
          <a:ext cx="9372599" cy="77437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100" u="sng">
              <a:solidFill>
                <a:schemeClr val="dk1"/>
              </a:solidFill>
              <a:effectLst/>
              <a:latin typeface="Cambria" panose="02040503050406030204" pitchFamily="18" charset="0"/>
              <a:ea typeface="Cambria" panose="02040503050406030204" pitchFamily="18" charset="0"/>
              <a:cs typeface="+mn-cs"/>
            </a:rPr>
            <a:t>Design Assumptions: Out-of-Plane Shear</a:t>
          </a:r>
          <a:endParaRPr lang="en-US">
            <a:effectLst/>
            <a:latin typeface="Cambria" panose="02040503050406030204" pitchFamily="18" charset="0"/>
            <a:ea typeface="Cambria" panose="020405030504060302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Cambria" panose="02040503050406030204" pitchFamily="18" charset="0"/>
              <a:ea typeface="Cambria" panose="02040503050406030204" pitchFamily="18" charset="0"/>
              <a:cs typeface="+mn-cs"/>
            </a:rPr>
            <a:t>1) In checking the out-of-plane shear, the ratio </a:t>
          </a:r>
          <a:r>
            <a:rPr lang="en-US" sz="1100" i="1" baseline="0">
              <a:solidFill>
                <a:schemeClr val="dk1"/>
              </a:solidFill>
              <a:effectLst/>
              <a:latin typeface="Cambria" panose="02040503050406030204" pitchFamily="18" charset="0"/>
              <a:ea typeface="Cambria" panose="02040503050406030204" pitchFamily="18" charset="0"/>
              <a:cs typeface="+mn-cs"/>
            </a:rPr>
            <a:t>M</a:t>
          </a:r>
          <a:r>
            <a:rPr lang="en-US" sz="1100" i="1" baseline="-25000">
              <a:solidFill>
                <a:schemeClr val="dk1"/>
              </a:solidFill>
              <a:effectLst/>
              <a:latin typeface="Cambria" panose="02040503050406030204" pitchFamily="18" charset="0"/>
              <a:ea typeface="Cambria" panose="02040503050406030204" pitchFamily="18" charset="0"/>
              <a:cs typeface="+mn-cs"/>
            </a:rPr>
            <a:t>u</a:t>
          </a:r>
          <a:r>
            <a:rPr lang="en-US" sz="1100" baseline="0">
              <a:solidFill>
                <a:schemeClr val="dk1"/>
              </a:solidFill>
              <a:effectLst/>
              <a:latin typeface="Cambria" panose="02040503050406030204" pitchFamily="18" charset="0"/>
              <a:ea typeface="Cambria" panose="02040503050406030204" pitchFamily="18" charset="0"/>
              <a:cs typeface="+mn-cs"/>
            </a:rPr>
            <a:t>/</a:t>
          </a:r>
          <a:r>
            <a:rPr lang="en-US" sz="1100" i="1" baseline="0">
              <a:solidFill>
                <a:schemeClr val="dk1"/>
              </a:solidFill>
              <a:effectLst/>
              <a:latin typeface="Cambria" panose="02040503050406030204" pitchFamily="18" charset="0"/>
              <a:ea typeface="Cambria" panose="02040503050406030204" pitchFamily="18" charset="0"/>
              <a:cs typeface="+mn-cs"/>
            </a:rPr>
            <a:t>V</a:t>
          </a:r>
          <a:r>
            <a:rPr lang="en-US" sz="1100" i="1" baseline="-25000">
              <a:solidFill>
                <a:schemeClr val="dk1"/>
              </a:solidFill>
              <a:effectLst/>
              <a:latin typeface="Cambria" panose="02040503050406030204" pitchFamily="18" charset="0"/>
              <a:ea typeface="Cambria" panose="02040503050406030204" pitchFamily="18" charset="0"/>
              <a:cs typeface="+mn-cs"/>
            </a:rPr>
            <a:t>u</a:t>
          </a:r>
          <a:r>
            <a:rPr lang="en-US" sz="1100" i="1" baseline="0">
              <a:solidFill>
                <a:schemeClr val="dk1"/>
              </a:solidFill>
              <a:effectLst/>
              <a:latin typeface="Cambria" panose="02040503050406030204" pitchFamily="18" charset="0"/>
              <a:ea typeface="Cambria" panose="02040503050406030204" pitchFamily="18" charset="0"/>
              <a:cs typeface="+mn-cs"/>
            </a:rPr>
            <a:t>d</a:t>
          </a:r>
          <a:r>
            <a:rPr lang="en-US" sz="1100" i="1" baseline="-25000">
              <a:solidFill>
                <a:schemeClr val="dk1"/>
              </a:solidFill>
              <a:effectLst/>
              <a:latin typeface="Cambria" panose="02040503050406030204" pitchFamily="18" charset="0"/>
              <a:ea typeface="Cambria" panose="02040503050406030204" pitchFamily="18" charset="0"/>
              <a:cs typeface="+mn-cs"/>
            </a:rPr>
            <a:t>VR</a:t>
          </a:r>
          <a:r>
            <a:rPr lang="en-US" sz="1100" baseline="0">
              <a:solidFill>
                <a:schemeClr val="dk1"/>
              </a:solidFill>
              <a:effectLst/>
              <a:latin typeface="Cambria" panose="02040503050406030204" pitchFamily="18" charset="0"/>
              <a:ea typeface="Cambria" panose="02040503050406030204" pitchFamily="18" charset="0"/>
              <a:cs typeface="+mn-cs"/>
            </a:rPr>
            <a:t> is taken equal to 1.0. The design shear strength is then: </a:t>
          </a:r>
          <a:r>
            <a:rPr lang="el-GR" sz="1100" i="1" baseline="0">
              <a:solidFill>
                <a:schemeClr val="dk1"/>
              </a:solidFill>
              <a:effectLst/>
              <a:latin typeface="Cambria" panose="02040503050406030204" pitchFamily="18" charset="0"/>
              <a:ea typeface="Cambria" panose="02040503050406030204" pitchFamily="18" charset="0"/>
              <a:cs typeface="+mn-cs"/>
            </a:rPr>
            <a:t>ϕ</a:t>
          </a:r>
          <a:r>
            <a:rPr lang="en-US" sz="1100" i="1" baseline="0">
              <a:solidFill>
                <a:schemeClr val="dk1"/>
              </a:solidFill>
              <a:effectLst/>
              <a:latin typeface="Cambria" panose="02040503050406030204" pitchFamily="18" charset="0"/>
              <a:ea typeface="Cambria" panose="02040503050406030204" pitchFamily="18" charset="0"/>
              <a:cs typeface="+mn-cs"/>
            </a:rPr>
            <a:t>V</a:t>
          </a:r>
          <a:r>
            <a:rPr lang="en-US" sz="1100" i="1" baseline="-25000">
              <a:solidFill>
                <a:schemeClr val="dk1"/>
              </a:solidFill>
              <a:effectLst/>
              <a:latin typeface="Cambria" panose="02040503050406030204" pitchFamily="18" charset="0"/>
              <a:ea typeface="Cambria" panose="02040503050406030204" pitchFamily="18" charset="0"/>
              <a:cs typeface="+mn-cs"/>
            </a:rPr>
            <a:t>nm</a:t>
          </a:r>
          <a:r>
            <a:rPr lang="en-US" sz="1100" baseline="0">
              <a:solidFill>
                <a:schemeClr val="dk1"/>
              </a:solidFill>
              <a:effectLst/>
              <a:latin typeface="Cambria" panose="02040503050406030204" pitchFamily="18" charset="0"/>
              <a:ea typeface="Cambria" panose="02040503050406030204" pitchFamily="18" charset="0"/>
              <a:cs typeface="+mn-cs"/>
            </a:rPr>
            <a:t> = (0.8)(4.0-1.75)(</a:t>
          </a:r>
          <a:r>
            <a:rPr lang="en-US" sz="1100" i="1" baseline="0">
              <a:solidFill>
                <a:schemeClr val="dk1"/>
              </a:solidFill>
              <a:effectLst/>
              <a:latin typeface="Cambria" panose="02040503050406030204" pitchFamily="18" charset="0"/>
              <a:ea typeface="Cambria" panose="02040503050406030204" pitchFamily="18" charset="0"/>
              <a:cs typeface="+mn-cs"/>
            </a:rPr>
            <a:t>A</a:t>
          </a:r>
          <a:r>
            <a:rPr lang="en-US" sz="1100" i="1" baseline="-25000">
              <a:solidFill>
                <a:schemeClr val="dk1"/>
              </a:solidFill>
              <a:effectLst/>
              <a:latin typeface="Cambria" panose="02040503050406030204" pitchFamily="18" charset="0"/>
              <a:ea typeface="Cambria" panose="02040503050406030204" pitchFamily="18" charset="0"/>
              <a:cs typeface="+mn-cs"/>
            </a:rPr>
            <a:t>nv</a:t>
          </a:r>
          <a:r>
            <a:rPr lang="en-US" sz="1100" baseline="0">
              <a:solidFill>
                <a:schemeClr val="dk1"/>
              </a:solidFill>
              <a:effectLst/>
              <a:latin typeface="Cambria" panose="02040503050406030204" pitchFamily="18" charset="0"/>
              <a:ea typeface="Cambria" panose="02040503050406030204" pitchFamily="18" charset="0"/>
              <a:cs typeface="+mn-cs"/>
            </a:rPr>
            <a:t>)(</a:t>
          </a:r>
          <a:r>
            <a:rPr lang="en-US" sz="1100" i="1" baseline="0">
              <a:solidFill>
                <a:schemeClr val="dk1"/>
              </a:solidFill>
              <a:effectLst/>
              <a:latin typeface="Cambria" panose="02040503050406030204" pitchFamily="18" charset="0"/>
              <a:ea typeface="Cambria" panose="02040503050406030204" pitchFamily="18" charset="0"/>
              <a:cs typeface="+mn-cs"/>
            </a:rPr>
            <a:t>f'</a:t>
          </a:r>
          <a:r>
            <a:rPr lang="en-US" sz="1100" i="1" baseline="-25000">
              <a:solidFill>
                <a:schemeClr val="dk1"/>
              </a:solidFill>
              <a:effectLst/>
              <a:latin typeface="Cambria" panose="02040503050406030204" pitchFamily="18" charset="0"/>
              <a:ea typeface="Cambria" panose="02040503050406030204" pitchFamily="18" charset="0"/>
              <a:cs typeface="+mn-cs"/>
            </a:rPr>
            <a:t>m</a:t>
          </a:r>
          <a:r>
            <a:rPr lang="en-US" sz="1100" baseline="0">
              <a:solidFill>
                <a:schemeClr val="dk1"/>
              </a:solidFill>
              <a:effectLst/>
              <a:latin typeface="Cambria" panose="02040503050406030204" pitchFamily="18" charset="0"/>
              <a:ea typeface="Cambria" panose="02040503050406030204" pitchFamily="18" charset="0"/>
              <a:cs typeface="+mn-cs"/>
            </a:rPr>
            <a:t>)</a:t>
          </a:r>
          <a:r>
            <a:rPr lang="en-US" sz="1100" baseline="30000">
              <a:solidFill>
                <a:schemeClr val="dk1"/>
              </a:solidFill>
              <a:effectLst/>
              <a:latin typeface="Cambria" panose="02040503050406030204" pitchFamily="18" charset="0"/>
              <a:ea typeface="Cambria" panose="02040503050406030204" pitchFamily="18" charset="0"/>
              <a:cs typeface="+mn-cs"/>
            </a:rPr>
            <a:t>0.5</a:t>
          </a:r>
          <a:r>
            <a:rPr lang="en-US" sz="1100" baseline="0">
              <a:solidFill>
                <a:schemeClr val="dk1"/>
              </a:solidFill>
              <a:effectLst/>
              <a:latin typeface="Cambria" panose="02040503050406030204" pitchFamily="18" charset="0"/>
              <a:ea typeface="Cambria" panose="02040503050406030204" pitchFamily="18" charset="0"/>
              <a:cs typeface="+mn-cs"/>
            </a:rPr>
            <a:t>. In determining the net shear area, the width of a single grouted cell is assumed to be 8.3 in. accounting for the length of a single grouted cell and the adjacent cross-mortared webs. The resulting net shear area (</a:t>
          </a:r>
          <a:r>
            <a:rPr lang="en-US" sz="1100" i="1" baseline="0">
              <a:solidFill>
                <a:schemeClr val="dk1"/>
              </a:solidFill>
              <a:effectLst/>
              <a:latin typeface="Cambria" panose="02040503050406030204" pitchFamily="18" charset="0"/>
              <a:ea typeface="Cambria" panose="02040503050406030204" pitchFamily="18" charset="0"/>
              <a:cs typeface="+mn-cs"/>
            </a:rPr>
            <a:t>A</a:t>
          </a:r>
          <a:r>
            <a:rPr lang="en-US" sz="1100" i="1" baseline="-25000">
              <a:solidFill>
                <a:schemeClr val="dk1"/>
              </a:solidFill>
              <a:effectLst/>
              <a:latin typeface="Cambria" panose="02040503050406030204" pitchFamily="18" charset="0"/>
              <a:ea typeface="Cambria" panose="02040503050406030204" pitchFamily="18" charset="0"/>
              <a:cs typeface="+mn-cs"/>
            </a:rPr>
            <a:t>nv</a:t>
          </a:r>
          <a:r>
            <a:rPr lang="en-US" sz="1100" baseline="0">
              <a:solidFill>
                <a:schemeClr val="dk1"/>
              </a:solidFill>
              <a:effectLst/>
              <a:latin typeface="Cambria" panose="02040503050406030204" pitchFamily="18" charset="0"/>
              <a:ea typeface="Cambria" panose="02040503050406030204" pitchFamily="18" charset="0"/>
              <a:cs typeface="+mn-cs"/>
            </a:rPr>
            <a:t>) is then taken equal to (8.3 in.)(</a:t>
          </a:r>
          <a:r>
            <a:rPr lang="en-US" sz="1100" i="1" baseline="0">
              <a:solidFill>
                <a:schemeClr val="dk1"/>
              </a:solidFill>
              <a:effectLst/>
              <a:latin typeface="Cambria" panose="02040503050406030204" pitchFamily="18" charset="0"/>
              <a:ea typeface="Cambria" panose="02040503050406030204" pitchFamily="18" charset="0"/>
              <a:cs typeface="+mn-cs"/>
            </a:rPr>
            <a:t>d</a:t>
          </a:r>
          <a:r>
            <a:rPr lang="en-US" sz="1100" baseline="0">
              <a:solidFill>
                <a:schemeClr val="dk1"/>
              </a:solidFill>
              <a:effectLst/>
              <a:latin typeface="Cambria" panose="02040503050406030204" pitchFamily="18" charset="0"/>
              <a:ea typeface="Cambria" panose="02040503050406030204" pitchFamily="18" charset="0"/>
              <a:cs typeface="+mn-cs"/>
            </a:rPr>
            <a:t>).</a:t>
          </a:r>
          <a:endParaRPr lang="en-US">
            <a:effectLst/>
            <a:latin typeface="Cambria" panose="02040503050406030204" pitchFamily="18" charset="0"/>
            <a:ea typeface="Cambria" panose="02040503050406030204" pitchFamily="18" charset="0"/>
          </a:endParaRPr>
        </a:p>
      </xdr:txBody>
    </xdr:sp>
    <xdr:clientData/>
  </xdr:oneCellAnchor>
  <xdr:oneCellAnchor>
    <xdr:from>
      <xdr:col>11</xdr:col>
      <xdr:colOff>171450</xdr:colOff>
      <xdr:row>145</xdr:row>
      <xdr:rowOff>121920</xdr:rowOff>
    </xdr:from>
    <xdr:ext cx="1296958" cy="175369"/>
    <mc:AlternateContent xmlns:mc="http://schemas.openxmlformats.org/markup-compatibility/2006" xmlns:a14="http://schemas.microsoft.com/office/drawing/2010/main">
      <mc:Choice Requires="a14">
        <xdr:sp macro="" textlink="">
          <xdr:nvSpPr>
            <xdr:cNvPr id="3" name="TextBox 2">
              <a:extLst>
                <a:ext uri="{FF2B5EF4-FFF2-40B4-BE49-F238E27FC236}">
                  <a16:creationId xmlns:a16="http://schemas.microsoft.com/office/drawing/2014/main" id="{12AD6205-3E64-4944-B7E3-971784C8580C}"/>
                </a:ext>
              </a:extLst>
            </xdr:cNvPr>
            <xdr:cNvSpPr txBox="1"/>
          </xdr:nvSpPr>
          <xdr:spPr>
            <a:xfrm>
              <a:off x="7898130" y="28018740"/>
              <a:ext cx="1296958" cy="175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
                    <m:r>
                      <m:rPr>
                        <m:nor/>
                      </m:rPr>
                      <a:rPr lang="en-US" sz="1100" b="0" i="0">
                        <a:latin typeface="Cambria Math" panose="02040503050406030204" pitchFamily="18" charset="0"/>
                      </a:rPr>
                      <m:t>6 in. CMU</m:t>
                    </m:r>
                    <m:r>
                      <a:rPr lang="en-US" sz="1100" b="0" i="1">
                        <a:latin typeface="Cambria Math" panose="02040503050406030204" pitchFamily="18" charset="0"/>
                      </a:rPr>
                      <m:t>=65</m:t>
                    </m:r>
                    <m:sSup>
                      <m:sSupPr>
                        <m:ctrlPr>
                          <a:rPr lang="en-US" sz="1100" b="0" i="1">
                            <a:latin typeface="Cambria Math" panose="02040503050406030204" pitchFamily="18" charset="0"/>
                          </a:rPr>
                        </m:ctrlPr>
                      </m:sSupPr>
                      <m:e>
                        <m:r>
                          <a:rPr lang="en-US" sz="1100" b="0" i="1">
                            <a:latin typeface="Cambria Math" panose="02040503050406030204" pitchFamily="18" charset="0"/>
                          </a:rPr>
                          <m:t>𝑠</m:t>
                        </m:r>
                      </m:e>
                      <m:sup>
                        <m:r>
                          <a:rPr lang="en-US" sz="1100" b="0" i="1">
                            <a:latin typeface="Cambria Math" panose="02040503050406030204" pitchFamily="18" charset="0"/>
                          </a:rPr>
                          <m:t>−0.07</m:t>
                        </m:r>
                      </m:sup>
                    </m:sSup>
                  </m:oMath>
                </m:oMathPara>
              </a14:m>
              <a:endParaRPr lang="en-US" sz="1100"/>
            </a:p>
          </xdr:txBody>
        </xdr:sp>
      </mc:Choice>
      <mc:Fallback xmlns="">
        <xdr:sp macro="" textlink="">
          <xdr:nvSpPr>
            <xdr:cNvPr id="3" name="TextBox 2">
              <a:extLst>
                <a:ext uri="{FF2B5EF4-FFF2-40B4-BE49-F238E27FC236}">
                  <a16:creationId xmlns:a16="http://schemas.microsoft.com/office/drawing/2014/main" id="{12AD6205-3E64-4944-B7E3-971784C8580C}"/>
                </a:ext>
              </a:extLst>
            </xdr:cNvPr>
            <xdr:cNvSpPr txBox="1"/>
          </xdr:nvSpPr>
          <xdr:spPr>
            <a:xfrm>
              <a:off x="7898130" y="28018740"/>
              <a:ext cx="1296958" cy="175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b="0" i="0">
                  <a:latin typeface="Cambria Math" panose="02040503050406030204" pitchFamily="18" charset="0"/>
                </a:rPr>
                <a:t>"6 in. CMU"=65𝑠^(−0.07)</a:t>
              </a:r>
              <a:endParaRPr lang="en-US" sz="1100"/>
            </a:p>
          </xdr:txBody>
        </xdr:sp>
      </mc:Fallback>
    </mc:AlternateContent>
    <xdr:clientData/>
  </xdr:oneCellAnchor>
  <xdr:oneCellAnchor>
    <xdr:from>
      <xdr:col>11</xdr:col>
      <xdr:colOff>171450</xdr:colOff>
      <xdr:row>146</xdr:row>
      <xdr:rowOff>188595</xdr:rowOff>
    </xdr:from>
    <xdr:ext cx="1375056" cy="175369"/>
    <mc:AlternateContent xmlns:mc="http://schemas.openxmlformats.org/markup-compatibility/2006" xmlns:a14="http://schemas.microsoft.com/office/drawing/2010/main">
      <mc:Choice Requires="a14">
        <xdr:sp macro="" textlink="">
          <xdr:nvSpPr>
            <xdr:cNvPr id="14" name="TextBox 13">
              <a:extLst>
                <a:ext uri="{FF2B5EF4-FFF2-40B4-BE49-F238E27FC236}">
                  <a16:creationId xmlns:a16="http://schemas.microsoft.com/office/drawing/2014/main" id="{228F1E9C-FFB2-494C-B4F7-676734F2FD2D}"/>
                </a:ext>
              </a:extLst>
            </xdr:cNvPr>
            <xdr:cNvSpPr txBox="1"/>
          </xdr:nvSpPr>
          <xdr:spPr>
            <a:xfrm>
              <a:off x="7898130" y="28260675"/>
              <a:ext cx="1375056" cy="175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
                    <m:r>
                      <m:rPr>
                        <m:nor/>
                      </m:rPr>
                      <a:rPr lang="en-US" sz="1100" b="0" i="0">
                        <a:latin typeface="Cambria Math" panose="02040503050406030204" pitchFamily="18" charset="0"/>
                      </a:rPr>
                      <m:t>8 in. CMU</m:t>
                    </m:r>
                    <m:r>
                      <a:rPr lang="en-US" sz="1100" b="0" i="1">
                        <a:latin typeface="Cambria Math" panose="02040503050406030204" pitchFamily="18" charset="0"/>
                      </a:rPr>
                      <m:t>=120</m:t>
                    </m:r>
                    <m:sSup>
                      <m:sSupPr>
                        <m:ctrlPr>
                          <a:rPr lang="en-US" sz="1100" b="0" i="1">
                            <a:latin typeface="Cambria Math" panose="02040503050406030204" pitchFamily="18" charset="0"/>
                          </a:rPr>
                        </m:ctrlPr>
                      </m:sSupPr>
                      <m:e>
                        <m:r>
                          <a:rPr lang="en-US" sz="1100" b="0" i="1">
                            <a:latin typeface="Cambria Math" panose="02040503050406030204" pitchFamily="18" charset="0"/>
                          </a:rPr>
                          <m:t>𝑠</m:t>
                        </m:r>
                      </m:e>
                      <m:sup>
                        <m:r>
                          <a:rPr lang="en-US" sz="1100" b="0" i="1">
                            <a:latin typeface="Cambria Math" panose="02040503050406030204" pitchFamily="18" charset="0"/>
                          </a:rPr>
                          <m:t>−0.08</m:t>
                        </m:r>
                      </m:sup>
                    </m:sSup>
                  </m:oMath>
                </m:oMathPara>
              </a14:m>
              <a:endParaRPr lang="en-US" sz="1100"/>
            </a:p>
          </xdr:txBody>
        </xdr:sp>
      </mc:Choice>
      <mc:Fallback xmlns="">
        <xdr:sp macro="" textlink="">
          <xdr:nvSpPr>
            <xdr:cNvPr id="14" name="TextBox 13">
              <a:extLst>
                <a:ext uri="{FF2B5EF4-FFF2-40B4-BE49-F238E27FC236}">
                  <a16:creationId xmlns:a16="http://schemas.microsoft.com/office/drawing/2014/main" id="{228F1E9C-FFB2-494C-B4F7-676734F2FD2D}"/>
                </a:ext>
              </a:extLst>
            </xdr:cNvPr>
            <xdr:cNvSpPr txBox="1"/>
          </xdr:nvSpPr>
          <xdr:spPr>
            <a:xfrm>
              <a:off x="7898130" y="28260675"/>
              <a:ext cx="1375056" cy="175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b="0" i="0">
                  <a:latin typeface="Cambria Math" panose="02040503050406030204" pitchFamily="18" charset="0"/>
                </a:rPr>
                <a:t>"8 in. CMU"=120𝑠^(−0.08)</a:t>
              </a:r>
              <a:endParaRPr lang="en-US" sz="1100"/>
            </a:p>
          </xdr:txBody>
        </xdr:sp>
      </mc:Fallback>
    </mc:AlternateContent>
    <xdr:clientData/>
  </xdr:oneCellAnchor>
  <xdr:oneCellAnchor>
    <xdr:from>
      <xdr:col>11</xdr:col>
      <xdr:colOff>152400</xdr:colOff>
      <xdr:row>148</xdr:row>
      <xdr:rowOff>3810</xdr:rowOff>
    </xdr:from>
    <xdr:ext cx="1453154" cy="175369"/>
    <mc:AlternateContent xmlns:mc="http://schemas.openxmlformats.org/markup-compatibility/2006" xmlns:a14="http://schemas.microsoft.com/office/drawing/2010/main">
      <mc:Choice Requires="a14">
        <xdr:sp macro="" textlink="">
          <xdr:nvSpPr>
            <xdr:cNvPr id="15" name="TextBox 14">
              <a:extLst>
                <a:ext uri="{FF2B5EF4-FFF2-40B4-BE49-F238E27FC236}">
                  <a16:creationId xmlns:a16="http://schemas.microsoft.com/office/drawing/2014/main" id="{B3D5B923-97BF-43FA-88D0-843C8E071A1A}"/>
                </a:ext>
              </a:extLst>
            </xdr:cNvPr>
            <xdr:cNvSpPr txBox="1"/>
          </xdr:nvSpPr>
          <xdr:spPr>
            <a:xfrm>
              <a:off x="7879080" y="28502610"/>
              <a:ext cx="1453154" cy="175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
                    <m:r>
                      <m:rPr>
                        <m:nor/>
                      </m:rPr>
                      <a:rPr lang="en-US" sz="1100" b="0" i="0">
                        <a:latin typeface="Cambria Math" panose="02040503050406030204" pitchFamily="18" charset="0"/>
                      </a:rPr>
                      <m:t>10 in. CMU</m:t>
                    </m:r>
                    <m:r>
                      <a:rPr lang="en-US" sz="1100" b="0" i="1">
                        <a:latin typeface="Cambria Math" panose="02040503050406030204" pitchFamily="18" charset="0"/>
                      </a:rPr>
                      <m:t>=198</m:t>
                    </m:r>
                    <m:sSup>
                      <m:sSupPr>
                        <m:ctrlPr>
                          <a:rPr lang="en-US" sz="1100" b="0" i="1">
                            <a:latin typeface="Cambria Math" panose="02040503050406030204" pitchFamily="18" charset="0"/>
                          </a:rPr>
                        </m:ctrlPr>
                      </m:sSupPr>
                      <m:e>
                        <m:r>
                          <a:rPr lang="en-US" sz="1100" b="0" i="1">
                            <a:latin typeface="Cambria Math" panose="02040503050406030204" pitchFamily="18" charset="0"/>
                          </a:rPr>
                          <m:t>𝑠</m:t>
                        </m:r>
                      </m:e>
                      <m:sup>
                        <m:r>
                          <a:rPr lang="en-US" sz="1100" b="0" i="1">
                            <a:latin typeface="Cambria Math" panose="02040503050406030204" pitchFamily="18" charset="0"/>
                          </a:rPr>
                          <m:t>−0.12</m:t>
                        </m:r>
                      </m:sup>
                    </m:sSup>
                  </m:oMath>
                </m:oMathPara>
              </a14:m>
              <a:endParaRPr lang="en-US" sz="1100"/>
            </a:p>
          </xdr:txBody>
        </xdr:sp>
      </mc:Choice>
      <mc:Fallback xmlns="">
        <xdr:sp macro="" textlink="">
          <xdr:nvSpPr>
            <xdr:cNvPr id="15" name="TextBox 14">
              <a:extLst>
                <a:ext uri="{FF2B5EF4-FFF2-40B4-BE49-F238E27FC236}">
                  <a16:creationId xmlns:a16="http://schemas.microsoft.com/office/drawing/2014/main" id="{B3D5B923-97BF-43FA-88D0-843C8E071A1A}"/>
                </a:ext>
              </a:extLst>
            </xdr:cNvPr>
            <xdr:cNvSpPr txBox="1"/>
          </xdr:nvSpPr>
          <xdr:spPr>
            <a:xfrm>
              <a:off x="7879080" y="28502610"/>
              <a:ext cx="1453154" cy="175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b="0" i="0">
                  <a:latin typeface="Cambria Math" panose="02040503050406030204" pitchFamily="18" charset="0"/>
                </a:rPr>
                <a:t>"10 in. CMU"=198𝑠^(−0.12)</a:t>
              </a:r>
              <a:endParaRPr lang="en-US" sz="1100"/>
            </a:p>
          </xdr:txBody>
        </xdr:sp>
      </mc:Fallback>
    </mc:AlternateContent>
    <xdr:clientData/>
  </xdr:oneCellAnchor>
  <xdr:oneCellAnchor>
    <xdr:from>
      <xdr:col>11</xdr:col>
      <xdr:colOff>152400</xdr:colOff>
      <xdr:row>149</xdr:row>
      <xdr:rowOff>41910</xdr:rowOff>
    </xdr:from>
    <xdr:ext cx="1453155" cy="177741"/>
    <mc:AlternateContent xmlns:mc="http://schemas.openxmlformats.org/markup-compatibility/2006" xmlns:a14="http://schemas.microsoft.com/office/drawing/2010/main">
      <mc:Choice Requires="a14">
        <xdr:sp macro="" textlink="">
          <xdr:nvSpPr>
            <xdr:cNvPr id="16" name="TextBox 15">
              <a:extLst>
                <a:ext uri="{FF2B5EF4-FFF2-40B4-BE49-F238E27FC236}">
                  <a16:creationId xmlns:a16="http://schemas.microsoft.com/office/drawing/2014/main" id="{EB0E6180-6187-46D1-8016-0183721F4825}"/>
                </a:ext>
              </a:extLst>
            </xdr:cNvPr>
            <xdr:cNvSpPr txBox="1"/>
          </xdr:nvSpPr>
          <xdr:spPr>
            <a:xfrm>
              <a:off x="7879080" y="28738830"/>
              <a:ext cx="1453155" cy="1777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
                    <m:r>
                      <m:rPr>
                        <m:nor/>
                      </m:rPr>
                      <a:rPr lang="en-US" sz="1100" b="0" i="0">
                        <a:latin typeface="Cambria Math" panose="02040503050406030204" pitchFamily="18" charset="0"/>
                      </a:rPr>
                      <m:t>12 in. CMU</m:t>
                    </m:r>
                    <m:r>
                      <a:rPr lang="en-US" sz="1100" b="0" i="1">
                        <a:latin typeface="Cambria Math" panose="02040503050406030204" pitchFamily="18" charset="0"/>
                      </a:rPr>
                      <m:t>=300</m:t>
                    </m:r>
                    <m:sSup>
                      <m:sSupPr>
                        <m:ctrlPr>
                          <a:rPr lang="en-US" sz="1100" b="0" i="1">
                            <a:latin typeface="Cambria Math" panose="02040503050406030204" pitchFamily="18" charset="0"/>
                          </a:rPr>
                        </m:ctrlPr>
                      </m:sSupPr>
                      <m:e>
                        <m:r>
                          <a:rPr lang="en-US" sz="1100" b="0" i="1">
                            <a:latin typeface="Cambria Math" panose="02040503050406030204" pitchFamily="18" charset="0"/>
                          </a:rPr>
                          <m:t>𝑠</m:t>
                        </m:r>
                      </m:e>
                      <m:sup>
                        <m:r>
                          <a:rPr lang="en-US" sz="1100" b="0" i="1">
                            <a:latin typeface="Cambria Math" panose="02040503050406030204" pitchFamily="18" charset="0"/>
                          </a:rPr>
                          <m:t>−0.15</m:t>
                        </m:r>
                      </m:sup>
                    </m:sSup>
                  </m:oMath>
                </m:oMathPara>
              </a14:m>
              <a:endParaRPr lang="en-US" sz="1100"/>
            </a:p>
          </xdr:txBody>
        </xdr:sp>
      </mc:Choice>
      <mc:Fallback xmlns="">
        <xdr:sp macro="" textlink="">
          <xdr:nvSpPr>
            <xdr:cNvPr id="16" name="TextBox 15">
              <a:extLst>
                <a:ext uri="{FF2B5EF4-FFF2-40B4-BE49-F238E27FC236}">
                  <a16:creationId xmlns:a16="http://schemas.microsoft.com/office/drawing/2014/main" id="{EB0E6180-6187-46D1-8016-0183721F4825}"/>
                </a:ext>
              </a:extLst>
            </xdr:cNvPr>
            <xdr:cNvSpPr txBox="1"/>
          </xdr:nvSpPr>
          <xdr:spPr>
            <a:xfrm>
              <a:off x="7879080" y="28738830"/>
              <a:ext cx="1453155" cy="1777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b="0" i="0">
                  <a:latin typeface="Cambria Math" panose="02040503050406030204" pitchFamily="18" charset="0"/>
                </a:rPr>
                <a:t>"12 in. CMU"=300𝑠^(−0.15)</a:t>
              </a:r>
              <a:endParaRPr lang="en-US" sz="1100"/>
            </a:p>
          </xdr:txBody>
        </xdr:sp>
      </mc:Fallback>
    </mc:AlternateContent>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ascehazardtool.org/"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4C0D73-60C8-4DA6-9182-DE7496A63856}">
  <sheetPr>
    <pageSetUpPr fitToPage="1"/>
  </sheetPr>
  <dimension ref="A3:M10"/>
  <sheetViews>
    <sheetView zoomScaleNormal="100" workbookViewId="0">
      <selection activeCell="A10" sqref="A10:M10"/>
    </sheetView>
  </sheetViews>
  <sheetFormatPr defaultColWidth="8.6640625" defaultRowHeight="13.8" x14ac:dyDescent="0.25"/>
  <cols>
    <col min="1" max="16384" width="8.6640625" style="2"/>
  </cols>
  <sheetData>
    <row r="3" spans="1:13" ht="14.4" x14ac:dyDescent="0.3">
      <c r="E3"/>
      <c r="F3"/>
      <c r="G3"/>
      <c r="H3"/>
      <c r="I3"/>
      <c r="J3"/>
      <c r="K3"/>
      <c r="L3"/>
    </row>
    <row r="4" spans="1:13" ht="14.4" x14ac:dyDescent="0.3">
      <c r="E4"/>
      <c r="F4"/>
      <c r="G4"/>
      <c r="H4"/>
      <c r="I4"/>
      <c r="J4"/>
      <c r="K4"/>
      <c r="L4"/>
    </row>
    <row r="5" spans="1:13" ht="14.4" x14ac:dyDescent="0.3">
      <c r="E5"/>
      <c r="F5"/>
      <c r="G5"/>
      <c r="H5"/>
      <c r="I5"/>
      <c r="J5"/>
      <c r="K5"/>
      <c r="L5"/>
    </row>
    <row r="6" spans="1:13" ht="14.4" x14ac:dyDescent="0.3">
      <c r="E6"/>
      <c r="F6"/>
      <c r="G6"/>
      <c r="H6"/>
      <c r="I6"/>
      <c r="J6"/>
      <c r="K6"/>
      <c r="L6"/>
    </row>
    <row r="7" spans="1:13" ht="14.4" x14ac:dyDescent="0.3">
      <c r="E7"/>
      <c r="F7"/>
      <c r="G7"/>
      <c r="H7"/>
      <c r="I7"/>
      <c r="J7"/>
      <c r="K7"/>
      <c r="L7"/>
    </row>
    <row r="8" spans="1:13" ht="14.4" x14ac:dyDescent="0.3">
      <c r="E8"/>
      <c r="F8"/>
      <c r="G8"/>
      <c r="H8"/>
      <c r="I8"/>
      <c r="J8"/>
      <c r="K8"/>
      <c r="L8"/>
    </row>
    <row r="9" spans="1:13" ht="15" customHeight="1" x14ac:dyDescent="0.25">
      <c r="A9" s="42" t="s">
        <v>117</v>
      </c>
      <c r="B9" s="42"/>
      <c r="C9" s="42"/>
      <c r="D9" s="42"/>
      <c r="E9" s="42"/>
      <c r="F9" s="42"/>
      <c r="G9" s="42"/>
      <c r="H9" s="42"/>
      <c r="I9" s="42"/>
      <c r="J9" s="42"/>
      <c r="K9" s="42"/>
      <c r="L9" s="42"/>
      <c r="M9" s="42"/>
    </row>
    <row r="10" spans="1:13" ht="15" customHeight="1" x14ac:dyDescent="0.25">
      <c r="A10" s="43" t="s">
        <v>182</v>
      </c>
      <c r="B10" s="43"/>
      <c r="C10" s="43"/>
      <c r="D10" s="43"/>
      <c r="E10" s="43"/>
      <c r="F10" s="43"/>
      <c r="G10" s="43"/>
      <c r="H10" s="43"/>
      <c r="I10" s="43"/>
      <c r="J10" s="43"/>
      <c r="K10" s="43"/>
      <c r="L10" s="43"/>
      <c r="M10" s="43"/>
    </row>
  </sheetData>
  <sheetProtection algorithmName="SHA-512" hashValue="IdRiJurH0tR9nL9BT+dzEV38s1nt8A4DKf6KNsYHs0NWy8UXpLZuV+r4/qmyjBB/ga7qteRuU6GIqhr/TUQjRA==" saltValue="2QnXaSlHz5lornqkNQi7kQ==" spinCount="100000" sheet="1" objects="1" scenarios="1"/>
  <mergeCells count="2">
    <mergeCell ref="A9:M9"/>
    <mergeCell ref="A10:M10"/>
  </mergeCells>
  <printOptions horizontalCentered="1"/>
  <pageMargins left="0.7" right="0.7" top="0.75" bottom="0.75" header="0.3" footer="0.3"/>
  <pageSetup scale="80" fitToHeight="0" orientation="portrait" horizontalDpi="1200" verticalDpi="1200" r:id="rId1"/>
  <headerFooter>
    <oddFooter>&amp;L&amp;"Cambria,Regular"BDC and CMHA&amp;C&amp;"Cambria,Regular"Fence Wall Calculator&amp;R&amp;"Cambria,Regular"Ver. 1.1: August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90C88-2EF9-45D3-AE16-9510F6CED990}">
  <sheetPr>
    <pageSetUpPr fitToPage="1"/>
  </sheetPr>
  <dimension ref="C3:Y60"/>
  <sheetViews>
    <sheetView tabSelected="1" zoomScaleNormal="100" workbookViewId="0">
      <selection activeCell="H5" sqref="H5"/>
    </sheetView>
  </sheetViews>
  <sheetFormatPr defaultRowHeight="14.4" x14ac:dyDescent="0.3"/>
  <cols>
    <col min="8" max="8" width="38.109375" bestFit="1" customWidth="1"/>
    <col min="11" max="21" width="8.6640625" style="2"/>
    <col min="22" max="22" width="12.88671875" style="2" customWidth="1"/>
    <col min="23" max="25" width="9.109375" style="2"/>
  </cols>
  <sheetData>
    <row r="3" spans="5:24" x14ac:dyDescent="0.3">
      <c r="E3" s="2"/>
      <c r="F3" s="2"/>
      <c r="G3" s="2"/>
      <c r="H3" s="16" t="s">
        <v>17</v>
      </c>
    </row>
    <row r="4" spans="5:24" x14ac:dyDescent="0.3">
      <c r="E4" s="2"/>
      <c r="F4" s="2"/>
      <c r="G4" s="2"/>
      <c r="H4" s="2"/>
    </row>
    <row r="5" spans="5:24" x14ac:dyDescent="0.3">
      <c r="E5" s="2"/>
      <c r="F5" s="2"/>
      <c r="G5" s="3" t="s">
        <v>61</v>
      </c>
      <c r="H5" s="28">
        <v>8</v>
      </c>
    </row>
    <row r="6" spans="5:24" x14ac:dyDescent="0.3">
      <c r="E6" s="2"/>
      <c r="G6" s="3" t="s">
        <v>111</v>
      </c>
      <c r="H6" s="29">
        <v>12</v>
      </c>
      <c r="M6"/>
      <c r="N6"/>
      <c r="O6"/>
      <c r="P6"/>
      <c r="Q6"/>
      <c r="R6"/>
      <c r="S6"/>
      <c r="T6"/>
      <c r="U6"/>
      <c r="V6"/>
      <c r="X6"/>
    </row>
    <row r="7" spans="5:24" ht="16.2" x14ac:dyDescent="0.3">
      <c r="E7" s="2"/>
      <c r="G7" s="3" t="s">
        <v>19</v>
      </c>
      <c r="H7" s="30" t="s">
        <v>60</v>
      </c>
      <c r="M7"/>
      <c r="N7"/>
      <c r="O7"/>
      <c r="P7"/>
      <c r="Q7"/>
      <c r="R7"/>
      <c r="S7"/>
      <c r="T7"/>
      <c r="U7"/>
      <c r="V7"/>
      <c r="X7"/>
    </row>
    <row r="8" spans="5:24" x14ac:dyDescent="0.3">
      <c r="E8" s="2"/>
      <c r="F8" s="2"/>
      <c r="G8" s="3" t="s">
        <v>110</v>
      </c>
      <c r="H8" s="28" t="s">
        <v>157</v>
      </c>
      <c r="L8"/>
      <c r="M8"/>
      <c r="N8"/>
      <c r="O8"/>
      <c r="P8"/>
      <c r="Q8"/>
      <c r="R8"/>
      <c r="S8"/>
      <c r="T8"/>
      <c r="U8"/>
      <c r="V8"/>
      <c r="X8"/>
    </row>
    <row r="9" spans="5:24" x14ac:dyDescent="0.3">
      <c r="E9" s="2"/>
      <c r="F9" s="2"/>
      <c r="G9" s="3" t="s">
        <v>18</v>
      </c>
      <c r="H9" s="28" t="s">
        <v>158</v>
      </c>
      <c r="L9" s="42" t="s">
        <v>117</v>
      </c>
      <c r="M9" s="42"/>
      <c r="N9" s="42"/>
      <c r="O9" s="42"/>
      <c r="P9" s="42"/>
      <c r="Q9" s="42"/>
      <c r="R9" s="42"/>
      <c r="S9" s="42"/>
      <c r="T9" s="42"/>
      <c r="U9" s="42"/>
      <c r="V9" s="42"/>
      <c r="X9"/>
    </row>
    <row r="10" spans="5:24" x14ac:dyDescent="0.3">
      <c r="E10" s="2"/>
      <c r="F10" s="2"/>
      <c r="G10" s="3" t="s">
        <v>113</v>
      </c>
      <c r="H10" s="30">
        <v>5</v>
      </c>
      <c r="L10" s="43" t="s">
        <v>182</v>
      </c>
      <c r="M10" s="43"/>
      <c r="N10" s="43"/>
      <c r="O10" s="43"/>
      <c r="P10" s="43"/>
      <c r="Q10" s="43"/>
      <c r="R10" s="43"/>
      <c r="S10" s="43"/>
      <c r="T10" s="43"/>
      <c r="U10" s="43"/>
      <c r="V10" s="43"/>
      <c r="X10"/>
    </row>
    <row r="11" spans="5:24" ht="16.2" x14ac:dyDescent="0.35">
      <c r="E11" s="2"/>
      <c r="F11" s="2"/>
      <c r="G11" s="3" t="s">
        <v>115</v>
      </c>
      <c r="H11" s="6">
        <f>(H5-0.375)/2</f>
        <v>3.8125</v>
      </c>
      <c r="L11" s="18" t="s">
        <v>165</v>
      </c>
      <c r="M11" s="19"/>
      <c r="N11" s="19"/>
      <c r="O11" s="19"/>
      <c r="P11" s="7"/>
      <c r="Q11" s="7"/>
      <c r="R11" s="7"/>
      <c r="S11" s="7"/>
      <c r="T11" s="7"/>
      <c r="U11" s="7"/>
      <c r="V11" s="8"/>
      <c r="X11"/>
    </row>
    <row r="12" spans="5:24" x14ac:dyDescent="0.3">
      <c r="E12" s="2"/>
      <c r="F12" s="2"/>
      <c r="G12" s="3" t="s">
        <v>116</v>
      </c>
      <c r="H12" s="29">
        <f>H11</f>
        <v>3.8125</v>
      </c>
      <c r="L12" s="9"/>
      <c r="V12" s="10"/>
      <c r="X12"/>
    </row>
    <row r="13" spans="5:24" ht="16.8" x14ac:dyDescent="0.35">
      <c r="E13" s="2"/>
      <c r="F13" s="2"/>
      <c r="G13" s="3" t="s">
        <v>112</v>
      </c>
      <c r="H13" s="30">
        <v>60000</v>
      </c>
      <c r="L13" s="9"/>
      <c r="M13" s="34" t="s">
        <v>150</v>
      </c>
      <c r="N13"/>
      <c r="V13" s="10"/>
    </row>
    <row r="14" spans="5:24" ht="16.8" x14ac:dyDescent="0.35">
      <c r="E14" s="2"/>
      <c r="F14" s="2"/>
      <c r="G14" s="3" t="s">
        <v>6</v>
      </c>
      <c r="H14" s="30">
        <v>2000</v>
      </c>
      <c r="L14" s="9"/>
      <c r="O14" s="3" t="s">
        <v>5</v>
      </c>
      <c r="P14" s="15">
        <f>'Design Checks'!G3</f>
        <v>8</v>
      </c>
      <c r="S14" s="3" t="s">
        <v>73</v>
      </c>
      <c r="T14" s="15" t="str">
        <f>'Design Checks'!G6</f>
        <v>Reinforced</v>
      </c>
      <c r="V14" s="10"/>
    </row>
    <row r="15" spans="5:24" x14ac:dyDescent="0.3">
      <c r="E15" s="2"/>
      <c r="F15" s="2"/>
      <c r="G15" s="3" t="s">
        <v>22</v>
      </c>
      <c r="H15" s="31" t="s">
        <v>23</v>
      </c>
      <c r="L15" s="9"/>
      <c r="O15" s="3" t="s">
        <v>21</v>
      </c>
      <c r="P15" s="6">
        <f>'Design Checks'!G4</f>
        <v>12</v>
      </c>
      <c r="S15" s="3" t="s">
        <v>18</v>
      </c>
      <c r="T15" s="15" t="str">
        <f>'Design Checks'!G7</f>
        <v>Type M/S PCL or Mortar Cement</v>
      </c>
      <c r="V15" s="10"/>
    </row>
    <row r="16" spans="5:24" ht="16.8" x14ac:dyDescent="0.35">
      <c r="E16" s="2"/>
      <c r="F16" s="2"/>
      <c r="G16" s="3" t="s">
        <v>2</v>
      </c>
      <c r="H16" s="28">
        <v>16</v>
      </c>
      <c r="L16" s="9"/>
      <c r="O16" s="3" t="s">
        <v>106</v>
      </c>
      <c r="P16" s="15">
        <f>'Design Checks'!G11</f>
        <v>2000</v>
      </c>
      <c r="S16" s="3" t="s">
        <v>19</v>
      </c>
      <c r="T16" s="15" t="str">
        <f>'Design Checks'!G5</f>
        <v>Medium Weight</v>
      </c>
      <c r="U16"/>
      <c r="V16" s="20"/>
      <c r="W16"/>
    </row>
    <row r="17" spans="4:22" ht="16.8" x14ac:dyDescent="0.35">
      <c r="E17" s="2"/>
      <c r="F17" s="2"/>
      <c r="G17" s="3" t="s">
        <v>7</v>
      </c>
      <c r="H17" s="30">
        <v>70000</v>
      </c>
      <c r="L17" s="9"/>
      <c r="U17"/>
      <c r="V17" s="20"/>
    </row>
    <row r="18" spans="4:22" x14ac:dyDescent="0.3">
      <c r="E18" s="2"/>
      <c r="F18" s="2"/>
      <c r="G18" s="36" t="str">
        <f>IF(H8="Reinforced","Tension-Controlled Check = ","")</f>
        <v xml:space="preserve">Tension-Controlled Check = </v>
      </c>
      <c r="H18" s="2" t="str">
        <f>IF(H8="Unreinforced","",IF('Design Checks'!G94="OK","OK","Section is compression-controlled."))</f>
        <v>OK</v>
      </c>
      <c r="L18" s="9"/>
      <c r="M18" s="34" t="s">
        <v>58</v>
      </c>
      <c r="R18"/>
      <c r="S18" s="14" t="str">
        <f>IF(AND('Design Checks'!G6="Reinforced",'Design Checks'!G89&gt;6*'Design Checks'!G3),"Because the spacing of the vertical","")</f>
        <v/>
      </c>
      <c r="T18" s="35"/>
      <c r="V18" s="10"/>
    </row>
    <row r="19" spans="4:22" x14ac:dyDescent="0.3">
      <c r="E19" s="2"/>
      <c r="F19" s="2"/>
      <c r="H19" s="2" t="str">
        <f>IF(H8="Unreinforced","",IF('Design Checks'!G94="OK","","Decrease the reinforcement, increase the"))</f>
        <v/>
      </c>
      <c r="L19" s="9"/>
      <c r="P19" s="3" t="s">
        <v>22</v>
      </c>
      <c r="Q19" s="17" t="str">
        <f>'Design Checks'!G12</f>
        <v>9 gauge</v>
      </c>
      <c r="S19" s="39" t="str">
        <f>IF(AND('Design Checks'!G6="Reinforced",'Design Checks'!G89&gt;6*'Design Checks'!G3),"reinforcement exceeds 6t, joint","")</f>
        <v/>
      </c>
      <c r="V19" s="10"/>
    </row>
    <row r="20" spans="4:22" x14ac:dyDescent="0.3">
      <c r="E20" s="2"/>
      <c r="H20" s="2" t="str">
        <f>IF(H8="Unreinforced","",IF('Design Checks'!G94="OK","","f'm, or increase the wall thickness."))</f>
        <v/>
      </c>
      <c r="L20" s="9"/>
      <c r="P20" s="3" t="s">
        <v>2</v>
      </c>
      <c r="Q20" s="15">
        <f>'Design Checks'!G13</f>
        <v>16</v>
      </c>
      <c r="S20" s="14" t="str">
        <f>IF(AND('Design Checks'!G6="Reinforced",'Design Checks'!G89&gt;6*'Design Checks'!G3),"reinforcement is required as is PCL or","")</f>
        <v/>
      </c>
      <c r="V20" s="10"/>
    </row>
    <row r="21" spans="4:22" ht="16.8" x14ac:dyDescent="0.35">
      <c r="E21" s="2"/>
      <c r="F21" s="2"/>
      <c r="G21" s="2"/>
      <c r="L21" s="9"/>
      <c r="P21" s="3" t="s">
        <v>57</v>
      </c>
      <c r="Q21" s="15">
        <f>'Design Checks'!G14</f>
        <v>70000</v>
      </c>
      <c r="S21" s="14" t="str">
        <f>IF(AND('Design Checks'!G6="Reinforced",'Design Checks'!G89&gt;6*'Design Checks'!G3),"masonry cement mortar. Otherwise,","")</f>
        <v/>
      </c>
      <c r="V21" s="10"/>
    </row>
    <row r="22" spans="4:22" x14ac:dyDescent="0.3">
      <c r="D22" s="2"/>
      <c r="E22" s="2"/>
      <c r="F22" s="2"/>
      <c r="H22" s="16" t="s">
        <v>156</v>
      </c>
      <c r="L22" s="9"/>
      <c r="S22" s="15" t="str">
        <f>IF(AND('Design Checks'!G6="Reinforced",'Design Checks'!G89&gt;6*'Design Checks'!G3),"joint reinforcement is optional.","")</f>
        <v/>
      </c>
      <c r="V22" s="10"/>
    </row>
    <row r="23" spans="4:22" x14ac:dyDescent="0.3">
      <c r="D23" s="1" t="s">
        <v>53</v>
      </c>
      <c r="E23" s="2"/>
      <c r="F23" s="2"/>
      <c r="G23" s="2"/>
      <c r="H23" s="32"/>
      <c r="L23" s="9"/>
      <c r="S23" s="6"/>
      <c r="V23" s="10"/>
    </row>
    <row r="24" spans="4:22" ht="16.2" x14ac:dyDescent="0.3">
      <c r="D24" s="2"/>
      <c r="E24" s="2"/>
      <c r="F24" s="2"/>
      <c r="G24" s="3" t="s">
        <v>25</v>
      </c>
      <c r="H24" s="30">
        <v>0</v>
      </c>
      <c r="L24" s="18" t="s">
        <v>166</v>
      </c>
      <c r="M24" s="7"/>
      <c r="N24" s="7"/>
      <c r="O24" s="7"/>
      <c r="P24" s="7"/>
      <c r="Q24" s="7"/>
      <c r="R24" s="7"/>
      <c r="S24" s="7"/>
      <c r="T24" s="7"/>
      <c r="U24" s="7"/>
      <c r="V24" s="23"/>
    </row>
    <row r="25" spans="4:22" x14ac:dyDescent="0.3">
      <c r="D25" s="1" t="s">
        <v>54</v>
      </c>
      <c r="E25" s="2"/>
      <c r="F25" s="2"/>
      <c r="G25" s="2"/>
      <c r="H25" s="32"/>
      <c r="L25" s="9"/>
      <c r="O25" s="4"/>
      <c r="P25" s="6"/>
      <c r="V25" s="10"/>
    </row>
    <row r="26" spans="4:22" ht="16.8" x14ac:dyDescent="0.35">
      <c r="D26" s="2"/>
      <c r="E26" s="2"/>
      <c r="F26" s="2"/>
      <c r="G26" s="3" t="s">
        <v>3</v>
      </c>
      <c r="H26" s="30">
        <v>100</v>
      </c>
      <c r="L26" s="9"/>
      <c r="O26" s="3" t="s">
        <v>25</v>
      </c>
      <c r="P26" s="15">
        <f>'Design Checks'!G18</f>
        <v>0</v>
      </c>
      <c r="U26" s="3" t="s">
        <v>107</v>
      </c>
      <c r="V26" s="25">
        <f>'Design Checks'!G31</f>
        <v>0.19</v>
      </c>
    </row>
    <row r="27" spans="4:22" ht="16.2" x14ac:dyDescent="0.35">
      <c r="D27" s="2"/>
      <c r="E27" s="2"/>
      <c r="F27" s="2"/>
      <c r="G27" s="3" t="s">
        <v>0</v>
      </c>
      <c r="H27" s="28" t="s">
        <v>56</v>
      </c>
      <c r="L27" s="9"/>
      <c r="O27" s="3" t="s">
        <v>3</v>
      </c>
      <c r="P27" s="15">
        <f>'Design Checks'!G21</f>
        <v>100</v>
      </c>
      <c r="U27" s="3" t="s">
        <v>160</v>
      </c>
      <c r="V27" s="25">
        <f>'Design Checks'!G32</f>
        <v>0.59</v>
      </c>
    </row>
    <row r="28" spans="4:22" ht="16.2" x14ac:dyDescent="0.35">
      <c r="D28" s="2"/>
      <c r="E28" s="2"/>
      <c r="F28" s="2"/>
      <c r="G28" s="3" t="s">
        <v>26</v>
      </c>
      <c r="H28" s="28">
        <v>0</v>
      </c>
      <c r="L28" s="9"/>
      <c r="O28" s="3" t="s">
        <v>0</v>
      </c>
      <c r="P28" s="15" t="str">
        <f>'Design Checks'!G22</f>
        <v>B</v>
      </c>
      <c r="U28" s="3" t="s">
        <v>27</v>
      </c>
      <c r="V28" s="24">
        <f>'Design Checks'!G33</f>
        <v>1</v>
      </c>
    </row>
    <row r="29" spans="4:22" ht="16.2" x14ac:dyDescent="0.35">
      <c r="D29" s="2"/>
      <c r="E29" s="2"/>
      <c r="G29" s="4" t="s">
        <v>4</v>
      </c>
      <c r="H29" s="29">
        <v>1</v>
      </c>
      <c r="L29" s="9"/>
      <c r="O29" s="3" t="s">
        <v>26</v>
      </c>
      <c r="P29" s="15">
        <f>'Design Checks'!G23</f>
        <v>0</v>
      </c>
      <c r="U29" s="3" t="s">
        <v>1</v>
      </c>
      <c r="V29" s="24" t="str">
        <f>'Design Checks'!G34</f>
        <v>B</v>
      </c>
    </row>
    <row r="30" spans="4:22" ht="16.2" x14ac:dyDescent="0.35">
      <c r="D30" s="1" t="s">
        <v>55</v>
      </c>
      <c r="E30" s="2"/>
      <c r="F30" s="2"/>
      <c r="G30" s="2"/>
      <c r="H30" s="32"/>
      <c r="L30" s="9"/>
      <c r="O30" s="4" t="s">
        <v>4</v>
      </c>
      <c r="P30" s="6">
        <f>'Design Checks'!G25</f>
        <v>0</v>
      </c>
      <c r="V30" s="10"/>
    </row>
    <row r="31" spans="4:22" ht="16.2" x14ac:dyDescent="0.35">
      <c r="D31" s="2"/>
      <c r="E31" s="2"/>
      <c r="F31" s="2"/>
      <c r="G31" s="3" t="s">
        <v>31</v>
      </c>
      <c r="H31" s="29">
        <v>0.19</v>
      </c>
      <c r="L31" s="9"/>
      <c r="U31" s="3"/>
      <c r="V31" s="25"/>
    </row>
    <row r="32" spans="4:22" ht="16.8" x14ac:dyDescent="0.35">
      <c r="D32" s="2"/>
      <c r="E32" s="2"/>
      <c r="G32" s="3" t="s">
        <v>160</v>
      </c>
      <c r="H32" s="29">
        <v>0.59</v>
      </c>
      <c r="L32" s="9"/>
      <c r="R32" s="3" t="s">
        <v>108</v>
      </c>
      <c r="S32" s="5">
        <f>'Design Checks'!N27</f>
        <v>25.247039999999995</v>
      </c>
      <c r="V32" s="10"/>
    </row>
    <row r="33" spans="3:22" ht="16.8" x14ac:dyDescent="0.35">
      <c r="D33" s="2"/>
      <c r="E33" s="2"/>
      <c r="F33" s="2"/>
      <c r="G33" s="3" t="s">
        <v>159</v>
      </c>
      <c r="H33" s="29">
        <v>1</v>
      </c>
      <c r="L33" s="9"/>
      <c r="R33" s="3" t="s">
        <v>164</v>
      </c>
      <c r="S33" s="5">
        <f>'Design Checks'!G98</f>
        <v>6.993789707728415</v>
      </c>
      <c r="V33" s="10"/>
    </row>
    <row r="34" spans="3:22" ht="16.2" x14ac:dyDescent="0.3">
      <c r="F34" s="2"/>
      <c r="G34" s="3" t="s">
        <v>1</v>
      </c>
      <c r="H34" s="33" t="s">
        <v>56</v>
      </c>
      <c r="L34" s="9"/>
      <c r="R34" s="3" t="s">
        <v>59</v>
      </c>
      <c r="S34" s="5">
        <f>'Design Checks'!G104</f>
        <v>25.247039999999995</v>
      </c>
      <c r="V34" s="10"/>
    </row>
    <row r="35" spans="3:22" x14ac:dyDescent="0.3">
      <c r="D35" s="2"/>
      <c r="L35" s="9"/>
      <c r="R35" s="3" t="s">
        <v>151</v>
      </c>
      <c r="S35" s="15">
        <f>'Design Checks'!N114</f>
        <v>19445.274046712846</v>
      </c>
      <c r="V35" s="10"/>
    </row>
    <row r="36" spans="3:22" x14ac:dyDescent="0.3">
      <c r="E36" t="s">
        <v>154</v>
      </c>
      <c r="L36" s="11"/>
      <c r="M36" s="12"/>
      <c r="N36" s="12"/>
      <c r="O36" s="12"/>
      <c r="P36" s="12"/>
      <c r="Q36" s="12"/>
      <c r="R36" s="12"/>
      <c r="S36" s="12"/>
      <c r="T36" s="12"/>
      <c r="U36" s="12"/>
      <c r="V36" s="13"/>
    </row>
    <row r="37" spans="3:22" x14ac:dyDescent="0.3">
      <c r="F37" s="38" t="s">
        <v>155</v>
      </c>
      <c r="L37" s="18" t="s">
        <v>167</v>
      </c>
      <c r="M37" s="19"/>
      <c r="N37" s="7"/>
      <c r="O37" s="7"/>
      <c r="P37" s="7"/>
      <c r="Q37" s="7"/>
      <c r="R37" s="19"/>
      <c r="S37" s="19"/>
      <c r="T37" s="7"/>
      <c r="U37" s="7"/>
      <c r="V37" s="23"/>
    </row>
    <row r="38" spans="3:22" x14ac:dyDescent="0.3">
      <c r="L38" s="9"/>
      <c r="M38"/>
      <c r="R38" s="3"/>
      <c r="S38" s="15"/>
      <c r="V38" s="20"/>
    </row>
    <row r="39" spans="3:22" x14ac:dyDescent="0.3">
      <c r="K39"/>
      <c r="L39" s="9"/>
      <c r="M39"/>
      <c r="R39" s="3" t="s">
        <v>113</v>
      </c>
      <c r="S39" s="15">
        <f>'Design Checks'!G8</f>
        <v>5</v>
      </c>
      <c r="V39" s="20"/>
    </row>
    <row r="40" spans="3:22" x14ac:dyDescent="0.3">
      <c r="K40"/>
      <c r="L40" s="9"/>
      <c r="R40" s="3" t="s">
        <v>153</v>
      </c>
      <c r="S40" s="37">
        <f>'Design Checks'!G9</f>
        <v>3.8125</v>
      </c>
      <c r="V40" s="10"/>
    </row>
    <row r="41" spans="3:22" x14ac:dyDescent="0.3">
      <c r="K41"/>
      <c r="L41" s="9"/>
      <c r="R41" s="3" t="s">
        <v>152</v>
      </c>
      <c r="S41" s="15">
        <f>'Design Checks'!G89</f>
        <v>32</v>
      </c>
      <c r="V41" s="10"/>
    </row>
    <row r="42" spans="3:22" x14ac:dyDescent="0.3">
      <c r="K42"/>
      <c r="L42" s="9"/>
      <c r="M42"/>
      <c r="R42" s="3" t="s">
        <v>109</v>
      </c>
      <c r="S42" s="26">
        <f>IF('Design Checks'!G6="Unreinforced",'Design Checks'!G78,'Design Checks'!N117)</f>
        <v>0.886782832521949</v>
      </c>
      <c r="V42" s="20"/>
    </row>
    <row r="43" spans="3:22" x14ac:dyDescent="0.3">
      <c r="K43"/>
      <c r="L43" s="9"/>
      <c r="M43"/>
      <c r="R43" s="3" t="s">
        <v>51</v>
      </c>
      <c r="S43" s="26">
        <f>IF('Design Checks'!G6="Unreinforced",'Design Checks'!M76,'Design Checks'!G137)</f>
        <v>0.11893680462578185</v>
      </c>
      <c r="V43" s="20"/>
    </row>
    <row r="44" spans="3:22" x14ac:dyDescent="0.3">
      <c r="C44" s="2"/>
      <c r="K44"/>
      <c r="L44" s="9"/>
      <c r="R44" s="3" t="s">
        <v>180</v>
      </c>
      <c r="S44" s="41">
        <f>'Design Checks'!G155</f>
        <v>8.5025345367075456E-2</v>
      </c>
      <c r="V44" s="10"/>
    </row>
    <row r="45" spans="3:22" x14ac:dyDescent="0.3">
      <c r="C45" s="2"/>
      <c r="K45"/>
      <c r="L45" s="9"/>
      <c r="R45" s="3" t="s">
        <v>181</v>
      </c>
      <c r="S45" t="str">
        <f>IF(H18="OK","OK","Change Wall Design Parameters.")</f>
        <v>OK</v>
      </c>
      <c r="V45" s="10"/>
    </row>
    <row r="46" spans="3:22" x14ac:dyDescent="0.3">
      <c r="C46" s="2"/>
      <c r="K46"/>
      <c r="L46" s="11"/>
      <c r="M46" s="12"/>
      <c r="N46" s="12"/>
      <c r="O46" s="12"/>
      <c r="P46" s="12"/>
      <c r="Q46" s="12"/>
      <c r="R46" s="22"/>
      <c r="S46" s="27"/>
      <c r="T46" s="21"/>
      <c r="U46" s="21"/>
      <c r="V46" s="13"/>
    </row>
    <row r="47" spans="3:22" x14ac:dyDescent="0.3">
      <c r="C47" s="2"/>
    </row>
    <row r="48" spans="3:22" x14ac:dyDescent="0.3">
      <c r="C48" s="2"/>
      <c r="L48" s="44" t="s">
        <v>52</v>
      </c>
      <c r="M48" s="44"/>
      <c r="N48" s="44"/>
      <c r="O48" s="44"/>
      <c r="P48" s="44"/>
      <c r="Q48" s="44"/>
      <c r="R48" s="44"/>
      <c r="S48" s="44"/>
      <c r="T48" s="44"/>
      <c r="U48" s="44"/>
      <c r="V48" s="44"/>
    </row>
    <row r="49" spans="3:22" x14ac:dyDescent="0.3">
      <c r="C49" s="2"/>
      <c r="L49" s="44"/>
      <c r="M49" s="44"/>
      <c r="N49" s="44"/>
      <c r="O49" s="44"/>
      <c r="P49" s="44"/>
      <c r="Q49" s="44"/>
      <c r="R49" s="44"/>
      <c r="S49" s="44"/>
      <c r="T49" s="44"/>
      <c r="U49" s="44"/>
      <c r="V49" s="44"/>
    </row>
    <row r="50" spans="3:22" x14ac:dyDescent="0.3">
      <c r="C50" s="2"/>
      <c r="L50" s="44"/>
      <c r="M50" s="44"/>
      <c r="N50" s="44"/>
      <c r="O50" s="44"/>
      <c r="P50" s="44"/>
      <c r="Q50" s="44"/>
      <c r="R50" s="44"/>
      <c r="S50" s="44"/>
      <c r="T50" s="44"/>
      <c r="U50" s="44"/>
      <c r="V50" s="44"/>
    </row>
    <row r="51" spans="3:22" x14ac:dyDescent="0.3">
      <c r="C51" s="2"/>
      <c r="L51" s="44"/>
      <c r="M51" s="44"/>
      <c r="N51" s="44"/>
      <c r="O51" s="44"/>
      <c r="P51" s="44"/>
      <c r="Q51" s="44"/>
      <c r="R51" s="44"/>
      <c r="S51" s="44"/>
      <c r="T51" s="44"/>
      <c r="U51" s="44"/>
      <c r="V51" s="44"/>
    </row>
    <row r="52" spans="3:22" x14ac:dyDescent="0.3">
      <c r="C52" s="2"/>
    </row>
    <row r="53" spans="3:22" x14ac:dyDescent="0.3">
      <c r="C53" s="2"/>
    </row>
    <row r="54" spans="3:22" x14ac:dyDescent="0.3">
      <c r="C54" s="2"/>
    </row>
    <row r="55" spans="3:22" x14ac:dyDescent="0.3">
      <c r="C55" s="2"/>
    </row>
    <row r="56" spans="3:22" x14ac:dyDescent="0.3">
      <c r="C56" s="2"/>
      <c r="T56"/>
      <c r="U56"/>
    </row>
    <row r="57" spans="3:22" x14ac:dyDescent="0.3">
      <c r="C57" s="2"/>
    </row>
    <row r="60" spans="3:22" ht="15" customHeight="1" x14ac:dyDescent="0.3"/>
  </sheetData>
  <sheetProtection algorithmName="SHA-512" hashValue="3A8dV1wtDjoUgn1qc7FHlNPW/OosF6lCIIia9ZjNgwFFIK1NIOOULtlgzsO8lQ3sDudppxqe8XIbuZz+L5ExWg==" saltValue="TYs7o/0VqQS7O6igXgQcSg==" spinCount="100000" sheet="1" objects="1" scenarios="1"/>
  <mergeCells count="3">
    <mergeCell ref="L9:V9"/>
    <mergeCell ref="L10:V10"/>
    <mergeCell ref="L48:V51"/>
  </mergeCells>
  <conditionalFormatting sqref="S42:S43">
    <cfRule type="cellIs" dxfId="0" priority="3" operator="greaterThan">
      <formula>1</formula>
    </cfRule>
  </conditionalFormatting>
  <dataValidations count="11">
    <dataValidation type="list" allowBlank="1" showInputMessage="1" showErrorMessage="1" sqref="H7" xr:uid="{30F583EB-33CD-4B4D-AAE8-D12C076FF0F7}">
      <formula1>"Select CMU Density, Lightweight, Medium Weight, Normal Weight"</formula1>
    </dataValidation>
    <dataValidation type="list" allowBlank="1" showInputMessage="1" showErrorMessage="1" sqref="H9" xr:uid="{678366EA-57EB-4F93-BEE5-CA7C08D031BF}">
      <formula1>"Select Mortar Type, Type M/S PCL or Mortar Cement, Type N PCL or Mortar Cement, Type M/S Masonry Cement, Type N Masonry Cement"</formula1>
    </dataValidation>
    <dataValidation type="list" allowBlank="1" showInputMessage="1" showErrorMessage="1" sqref="H5" xr:uid="{D74671D1-80B9-4020-A12A-BC14EBDAB2D3}">
      <formula1>"Select Nominal Wall Thickness, 6, 8, 10, 12"</formula1>
    </dataValidation>
    <dataValidation type="list" allowBlank="1" showInputMessage="1" showErrorMessage="1" promptTitle="Seismic Limitations" prompt="For assemblies assigned to SDC C or higher, unreinforced fence assemblies are not permitted per ASCE/SEI 7-22." sqref="H34" xr:uid="{BE0831E4-2837-4103-8433-9AA51B8471E9}">
      <formula1>"A, B, C, D"</formula1>
    </dataValidation>
    <dataValidation type="list" allowBlank="1" showInputMessage="1" showErrorMessage="1" sqref="H33" xr:uid="{2574D5B0-2BC6-4DB8-AA35-B7BC82169B57}">
      <formula1>"1.0, 1.5"</formula1>
    </dataValidation>
    <dataValidation type="list" allowBlank="1" showInputMessage="1" showErrorMessage="1" sqref="H27" xr:uid="{90A4E054-CA05-4267-8D65-820D0129B91A}">
      <formula1>"B, C, D"</formula1>
    </dataValidation>
    <dataValidation type="list" allowBlank="1" showInputMessage="1" showErrorMessage="1" promptTitle="Reinforced Masonry Assumptions" prompt="Reinforced masonry assemblies can only be designed to span in the horizontal direction. Unreinforced assemblies can span in either the vertical or horizontal direction. Reinforced assemblies require the use of portland cement/lime or mortar cement mortar." sqref="H9" xr:uid="{05859E28-00FF-41AE-BD8E-5D0B989EFD1E}">
      <formula1>"Select Design Model, Unreinforced, Reinforced"</formula1>
    </dataValidation>
    <dataValidation type="list" allowBlank="1" showInputMessage="1" showErrorMessage="1" promptTitle="Seismic Limitations" prompt="For assemblies assigned to SDC C or higher, unreinforced fence assemblies are not permitted per ASCE/SEI 7-22." sqref="H8" xr:uid="{64B259CA-9F88-4856-BA13-9DA103B67273}">
      <formula1>"Select Assembly Type, Reinforced, Unreinforced"</formula1>
    </dataValidation>
    <dataValidation type="list" allowBlank="1" showInputMessage="1" showErrorMessage="1" sqref="H10" xr:uid="{34C86853-4945-4C03-B1D8-E5B3936F2CFA}">
      <formula1>"Select Reinforcement Size, 3, 4, 5, 6, 7, 8, 9, 10, 11"</formula1>
    </dataValidation>
    <dataValidation type="list" allowBlank="1" showInputMessage="1" showErrorMessage="1" sqref="H15" xr:uid="{E19B853D-3963-4344-A528-F5C086878B58}">
      <formula1>"9 gauge, 3/16 in."</formula1>
    </dataValidation>
    <dataValidation type="list" allowBlank="1" showInputMessage="1" showErrorMessage="1" sqref="H16" xr:uid="{96250881-8B11-497A-9D2C-AFF7CFE5DC33}">
      <formula1>"4, 8, 12, 16"</formula1>
    </dataValidation>
  </dataValidations>
  <hyperlinks>
    <hyperlink ref="F37" r:id="rId1" xr:uid="{01FC1754-4A50-4D82-B5D6-7B1BE8E5C1F0}"/>
  </hyperlinks>
  <printOptions horizontalCentered="1"/>
  <pageMargins left="0.7" right="0.7" top="0.75" bottom="0.75" header="0.3" footer="0.3"/>
  <pageSetup scale="90" orientation="portrait" horizontalDpi="1200" verticalDpi="1200" r:id="rId2"/>
  <headerFooter>
    <oddFooter>&amp;LBDC and CMHA&amp;CFence Wall Calculator&amp;RVer. 1.1: August 2026</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6D003-C8C0-4F4F-A7AD-0F62AB15887E}">
  <dimension ref="A2:AC157"/>
  <sheetViews>
    <sheetView zoomScaleNormal="100" workbookViewId="0">
      <selection activeCell="A2" sqref="A2"/>
    </sheetView>
  </sheetViews>
  <sheetFormatPr defaultColWidth="8.6640625" defaultRowHeight="13.8" x14ac:dyDescent="0.25"/>
  <cols>
    <col min="1" max="5" width="8.6640625" style="46" customWidth="1"/>
    <col min="6" max="6" width="14.109375" style="46" customWidth="1"/>
    <col min="7" max="7" width="20.5546875" style="46" customWidth="1"/>
    <col min="8" max="13" width="8.6640625" style="46" customWidth="1"/>
    <col min="14" max="14" width="11.44140625" style="46" customWidth="1"/>
    <col min="15" max="17" width="8.6640625" style="46" customWidth="1"/>
    <col min="18" max="18" width="17.6640625" style="46" bestFit="1" customWidth="1"/>
    <col min="19" max="19" width="13.44140625" style="46" customWidth="1"/>
    <col min="20" max="20" width="8.6640625" style="46" customWidth="1"/>
    <col min="21" max="21" width="16.5546875" style="46" customWidth="1"/>
    <col min="22" max="23" width="8.6640625" style="46" customWidth="1"/>
    <col min="24" max="24" width="14" style="46" customWidth="1"/>
    <col min="25" max="25" width="12.5546875" style="46" customWidth="1"/>
    <col min="26" max="26" width="21.33203125" style="46" customWidth="1"/>
    <col min="27" max="27" width="10.33203125" style="46" bestFit="1" customWidth="1"/>
    <col min="28" max="28" width="10.6640625" style="46" customWidth="1"/>
    <col min="29" max="29" width="9.6640625" style="46" customWidth="1"/>
    <col min="30" max="31" width="8.6640625" style="46" customWidth="1"/>
    <col min="32" max="16384" width="8.6640625" style="46"/>
  </cols>
  <sheetData>
    <row r="2" spans="1:22" ht="17.399999999999999" x14ac:dyDescent="0.3">
      <c r="A2" s="45" t="s">
        <v>17</v>
      </c>
      <c r="S2" s="47" t="s">
        <v>80</v>
      </c>
    </row>
    <row r="3" spans="1:22" ht="16.8" x14ac:dyDescent="0.35">
      <c r="F3" s="48" t="s">
        <v>61</v>
      </c>
      <c r="G3" s="55">
        <f>'User Inputs and Report'!H5</f>
        <v>8</v>
      </c>
      <c r="N3" s="48" t="s">
        <v>65</v>
      </c>
      <c r="O3" s="68">
        <f>G3-(3/8)</f>
        <v>7.625</v>
      </c>
      <c r="R3" s="49" t="s">
        <v>64</v>
      </c>
      <c r="S3" s="50"/>
      <c r="U3" s="51" t="s">
        <v>19</v>
      </c>
      <c r="V3" s="52">
        <f>O4</f>
        <v>120</v>
      </c>
    </row>
    <row r="4" spans="1:22" ht="15.6" x14ac:dyDescent="0.25">
      <c r="F4" s="48" t="s">
        <v>111</v>
      </c>
      <c r="G4" s="60">
        <f>'User Inputs and Report'!H6</f>
        <v>12</v>
      </c>
      <c r="N4" s="48" t="s">
        <v>19</v>
      </c>
      <c r="O4" s="59">
        <f>_xlfn.XLOOKUP(G5,R4:R6,S4:S6)</f>
        <v>120</v>
      </c>
      <c r="R4" s="53" t="s">
        <v>62</v>
      </c>
      <c r="S4" s="40">
        <v>105</v>
      </c>
      <c r="U4" s="53">
        <v>6</v>
      </c>
      <c r="V4" s="53">
        <f>IF($V$3=105,24,IF($V$3=120,27,31))</f>
        <v>27</v>
      </c>
    </row>
    <row r="5" spans="1:22" ht="15.6" x14ac:dyDescent="0.25">
      <c r="F5" s="48" t="s">
        <v>19</v>
      </c>
      <c r="G5" s="59" t="str">
        <f>'User Inputs and Report'!H7</f>
        <v>Medium Weight</v>
      </c>
      <c r="N5" s="48" t="s">
        <v>66</v>
      </c>
      <c r="O5" s="71">
        <f>_xlfn.XLOOKUP(G3,U4:U7,V4:V7)</f>
        <v>35</v>
      </c>
      <c r="R5" s="53" t="s">
        <v>60</v>
      </c>
      <c r="S5" s="40">
        <v>120</v>
      </c>
      <c r="U5" s="53">
        <v>8</v>
      </c>
      <c r="V5" s="53">
        <f>IF($V$3=105,31,IF($V$3=120,35,39))</f>
        <v>35</v>
      </c>
    </row>
    <row r="6" spans="1:22" x14ac:dyDescent="0.25">
      <c r="F6" s="48" t="s">
        <v>110</v>
      </c>
      <c r="G6" s="55" t="str">
        <f>'User Inputs and Report'!H8</f>
        <v>Reinforced</v>
      </c>
      <c r="R6" s="53" t="s">
        <v>63</v>
      </c>
      <c r="S6" s="40">
        <v>135</v>
      </c>
      <c r="U6" s="53">
        <v>10</v>
      </c>
      <c r="V6" s="53">
        <f>IF($V$3=105,34,IF($V$3=120,39,43))</f>
        <v>39</v>
      </c>
    </row>
    <row r="7" spans="1:22" x14ac:dyDescent="0.25">
      <c r="F7" s="48" t="s">
        <v>18</v>
      </c>
      <c r="G7" s="55" t="str">
        <f>'User Inputs and Report'!H9</f>
        <v>Type M/S PCL or Mortar Cement</v>
      </c>
      <c r="U7" s="53">
        <v>12</v>
      </c>
      <c r="V7" s="53">
        <f>IF($V$3=105,38,IF($V$3=120,43,48))</f>
        <v>43</v>
      </c>
    </row>
    <row r="8" spans="1:22" ht="15" customHeight="1" x14ac:dyDescent="0.25">
      <c r="F8" s="48" t="s">
        <v>113</v>
      </c>
      <c r="G8" s="59">
        <f>'User Inputs and Report'!H10</f>
        <v>5</v>
      </c>
    </row>
    <row r="9" spans="1:22" x14ac:dyDescent="0.25">
      <c r="F9" s="48" t="s">
        <v>116</v>
      </c>
      <c r="G9" s="60">
        <f>'User Inputs and Report'!H12</f>
        <v>3.8125</v>
      </c>
      <c r="R9" s="54" t="s">
        <v>76</v>
      </c>
      <c r="S9" s="54"/>
      <c r="T9" s="54"/>
      <c r="U9" s="54"/>
    </row>
    <row r="10" spans="1:22" ht="16.8" x14ac:dyDescent="0.35">
      <c r="F10" s="48" t="s">
        <v>112</v>
      </c>
      <c r="G10" s="59">
        <f>'User Inputs and Report'!H13</f>
        <v>60000</v>
      </c>
      <c r="N10" s="48" t="s">
        <v>18</v>
      </c>
      <c r="O10" s="55" t="str">
        <f>IF(ISNUMBER(SEARCH("M/S",G7)),"M/S","N")</f>
        <v>M/S</v>
      </c>
      <c r="R10" s="53"/>
      <c r="S10" s="56" t="str">
        <f>O11</f>
        <v>PCL or Mortar Cement</v>
      </c>
      <c r="T10" s="56"/>
      <c r="U10" s="57" t="s">
        <v>77</v>
      </c>
    </row>
    <row r="11" spans="1:22" ht="16.8" x14ac:dyDescent="0.35">
      <c r="F11" s="48" t="s">
        <v>6</v>
      </c>
      <c r="G11" s="59">
        <f>'User Inputs and Report'!H14</f>
        <v>2000</v>
      </c>
      <c r="N11" s="48" t="s">
        <v>67</v>
      </c>
      <c r="O11" s="55" t="str">
        <f>IF(ISNUMBER(SEARCH("Masonry",G7)),"Masonry Cement","PCL or Mortar Cement")</f>
        <v>PCL or Mortar Cement</v>
      </c>
      <c r="R11" s="48" t="s">
        <v>68</v>
      </c>
      <c r="S11" s="53" t="s">
        <v>70</v>
      </c>
      <c r="T11" s="53" t="s">
        <v>71</v>
      </c>
      <c r="U11" s="53" t="str">
        <f>O10</f>
        <v>M/S</v>
      </c>
    </row>
    <row r="12" spans="1:22" ht="15.6" x14ac:dyDescent="0.25">
      <c r="F12" s="48" t="s">
        <v>22</v>
      </c>
      <c r="G12" s="59" t="str">
        <f>'User Inputs and Report'!H15</f>
        <v>9 gauge</v>
      </c>
      <c r="N12" s="48" t="s">
        <v>72</v>
      </c>
      <c r="O12" s="59">
        <f>U12</f>
        <v>133</v>
      </c>
      <c r="R12" s="48" t="s">
        <v>69</v>
      </c>
      <c r="S12" s="53">
        <f>IF(S10="Masonry Cement",80,133)</f>
        <v>133</v>
      </c>
      <c r="T12" s="53">
        <f>IF(S10="Masonry Cement",51,100)</f>
        <v>100</v>
      </c>
      <c r="U12" s="53">
        <f>IF(U11=T11,T12,S12)</f>
        <v>133</v>
      </c>
    </row>
    <row r="13" spans="1:22" x14ac:dyDescent="0.25">
      <c r="F13" s="48" t="s">
        <v>2</v>
      </c>
      <c r="G13" s="59">
        <f>'User Inputs and Report'!H16</f>
        <v>16</v>
      </c>
    </row>
    <row r="14" spans="1:22" ht="16.8" x14ac:dyDescent="0.35">
      <c r="F14" s="48" t="s">
        <v>7</v>
      </c>
      <c r="G14" s="59">
        <f>'User Inputs and Report'!H17</f>
        <v>70000</v>
      </c>
    </row>
    <row r="15" spans="1:22" x14ac:dyDescent="0.25">
      <c r="F15" s="48"/>
      <c r="G15" s="59"/>
    </row>
    <row r="16" spans="1:22" ht="15.9" customHeight="1" x14ac:dyDescent="0.3">
      <c r="A16" s="45" t="s">
        <v>24</v>
      </c>
    </row>
    <row r="17" spans="2:14" ht="14.4" customHeight="1" x14ac:dyDescent="0.25">
      <c r="B17" s="58" t="s">
        <v>118</v>
      </c>
    </row>
    <row r="18" spans="2:14" ht="15.6" x14ac:dyDescent="0.25">
      <c r="F18" s="48" t="s">
        <v>25</v>
      </c>
      <c r="G18" s="59">
        <f>'User Inputs and Report'!H24</f>
        <v>0</v>
      </c>
    </row>
    <row r="20" spans="2:14" x14ac:dyDescent="0.25">
      <c r="B20" s="58" t="s">
        <v>32</v>
      </c>
    </row>
    <row r="21" spans="2:14" ht="16.2" x14ac:dyDescent="0.35">
      <c r="F21" s="48" t="s">
        <v>3</v>
      </c>
      <c r="G21" s="59">
        <f>'User Inputs and Report'!H26</f>
        <v>100</v>
      </c>
      <c r="M21" s="48" t="s">
        <v>28</v>
      </c>
      <c r="N21" s="60">
        <v>0.7</v>
      </c>
    </row>
    <row r="22" spans="2:14" ht="16.2" x14ac:dyDescent="0.35">
      <c r="F22" s="48" t="s">
        <v>0</v>
      </c>
      <c r="G22" s="59" t="str">
        <f>'User Inputs and Report'!H27</f>
        <v>B</v>
      </c>
      <c r="M22" s="48" t="s">
        <v>20</v>
      </c>
      <c r="N22" s="55">
        <f>EXP(-0.0000362*G23)</f>
        <v>1</v>
      </c>
    </row>
    <row r="23" spans="2:14" ht="16.8" x14ac:dyDescent="0.35">
      <c r="F23" s="48" t="s">
        <v>26</v>
      </c>
      <c r="G23" s="59">
        <f>'User Inputs and Report'!H28</f>
        <v>0</v>
      </c>
      <c r="M23" s="48" t="s">
        <v>74</v>
      </c>
      <c r="N23" s="61">
        <f>0.00256*N21*N22*G24*(G21^2)</f>
        <v>17.919999999999998</v>
      </c>
    </row>
    <row r="24" spans="2:14" ht="16.2" x14ac:dyDescent="0.35">
      <c r="F24" s="62" t="s">
        <v>4</v>
      </c>
      <c r="G24" s="72">
        <f>'User Inputs and Report'!H29</f>
        <v>1</v>
      </c>
      <c r="M24" s="48" t="s">
        <v>29</v>
      </c>
      <c r="N24" s="60">
        <v>0.85</v>
      </c>
    </row>
    <row r="25" spans="2:14" ht="16.5" customHeight="1" x14ac:dyDescent="0.25">
      <c r="M25" s="48" t="s">
        <v>75</v>
      </c>
      <c r="N25" s="60">
        <v>0.85</v>
      </c>
    </row>
    <row r="26" spans="2:14" ht="16.2" x14ac:dyDescent="0.35">
      <c r="M26" s="48" t="s">
        <v>78</v>
      </c>
      <c r="N26" s="60">
        <v>1.95</v>
      </c>
    </row>
    <row r="27" spans="2:14" ht="16.5" customHeight="1" x14ac:dyDescent="0.25">
      <c r="M27" s="48" t="s">
        <v>79</v>
      </c>
      <c r="N27" s="61">
        <f>N23*N24*N25*N26</f>
        <v>25.247039999999995</v>
      </c>
    </row>
    <row r="30" spans="2:14" x14ac:dyDescent="0.25">
      <c r="B30" s="58" t="s">
        <v>33</v>
      </c>
    </row>
    <row r="31" spans="2:14" ht="16.2" x14ac:dyDescent="0.35">
      <c r="F31" s="48" t="s">
        <v>31</v>
      </c>
      <c r="G31" s="60">
        <f>'User Inputs and Report'!H31</f>
        <v>0.19</v>
      </c>
      <c r="M31" s="48" t="s">
        <v>30</v>
      </c>
      <c r="N31" s="60">
        <f>G31*(2/3)</f>
        <v>0.12666666666666665</v>
      </c>
    </row>
    <row r="32" spans="2:14" ht="17.100000000000001" customHeight="1" x14ac:dyDescent="0.35">
      <c r="F32" s="48" t="s">
        <v>160</v>
      </c>
      <c r="G32" s="60">
        <f>'User Inputs and Report'!H32</f>
        <v>0.59</v>
      </c>
      <c r="M32" s="48" t="s">
        <v>170</v>
      </c>
      <c r="N32" s="60">
        <f>N31/(1.25/G33)</f>
        <v>0.10133333333333332</v>
      </c>
    </row>
    <row r="33" spans="2:14" ht="17.100000000000001" customHeight="1" x14ac:dyDescent="0.35">
      <c r="F33" s="48" t="s">
        <v>159</v>
      </c>
      <c r="G33" s="60">
        <f>'User Inputs and Report'!H33</f>
        <v>1</v>
      </c>
      <c r="M33" s="48" t="s">
        <v>171</v>
      </c>
      <c r="N33" s="60">
        <f>IF(0.044*N31*G33&lt;0.03,0.03,0.044*N31*G33)</f>
        <v>0.03</v>
      </c>
    </row>
    <row r="34" spans="2:14" ht="14.1" customHeight="1" x14ac:dyDescent="0.35">
      <c r="F34" s="48" t="s">
        <v>1</v>
      </c>
      <c r="G34" s="60" t="str">
        <f>'User Inputs and Report'!H34</f>
        <v>B</v>
      </c>
      <c r="M34" s="48" t="s">
        <v>172</v>
      </c>
      <c r="N34" s="60">
        <f>(0.8*G32)/(1.25/G33)</f>
        <v>0.37759999999999999</v>
      </c>
    </row>
    <row r="35" spans="2:14" ht="16.2" x14ac:dyDescent="0.35">
      <c r="M35" s="48" t="s">
        <v>173</v>
      </c>
      <c r="N35" s="60">
        <f>IF(G32&gt;=0.6,MAX(N33:N34),N33)</f>
        <v>0.03</v>
      </c>
    </row>
    <row r="36" spans="2:14" ht="16.2" x14ac:dyDescent="0.35">
      <c r="M36" s="48" t="s">
        <v>163</v>
      </c>
      <c r="N36" s="60">
        <f>MAX(N32,N35)</f>
        <v>0.10133333333333332</v>
      </c>
    </row>
    <row r="37" spans="2:14" x14ac:dyDescent="0.25">
      <c r="M37" s="48" t="s">
        <v>168</v>
      </c>
      <c r="N37" s="33">
        <v>1</v>
      </c>
    </row>
    <row r="38" spans="2:14" x14ac:dyDescent="0.25">
      <c r="M38" s="48" t="s">
        <v>169</v>
      </c>
      <c r="N38" s="59">
        <f>IF(G34="A",0,((N37+1)/(N37+2))*N36*O5*(G4^2))</f>
        <v>340.4799999999999</v>
      </c>
    </row>
    <row r="39" spans="2:14" ht="16.8" x14ac:dyDescent="0.35">
      <c r="M39" s="48" t="s">
        <v>161</v>
      </c>
      <c r="N39" s="61">
        <f>IF(G34="A",0,N38*2/(G4^2))</f>
        <v>4.7288888888888874</v>
      </c>
    </row>
    <row r="42" spans="2:14" x14ac:dyDescent="0.25">
      <c r="B42" s="58" t="s">
        <v>81</v>
      </c>
    </row>
    <row r="43" spans="2:14" x14ac:dyDescent="0.25">
      <c r="C43" s="58" t="s">
        <v>82</v>
      </c>
    </row>
    <row r="44" spans="2:14" ht="15.6" x14ac:dyDescent="0.25">
      <c r="F44" s="48" t="s">
        <v>34</v>
      </c>
      <c r="G44" s="63">
        <f>1.6*$G$18</f>
        <v>0</v>
      </c>
    </row>
    <row r="45" spans="2:14" ht="15.6" x14ac:dyDescent="0.25">
      <c r="F45" s="48" t="s">
        <v>36</v>
      </c>
      <c r="G45" s="63">
        <f>(1*$N$27)+(1*$G$18)</f>
        <v>25.247039999999995</v>
      </c>
    </row>
    <row r="46" spans="2:14" ht="16.8" x14ac:dyDescent="0.35">
      <c r="F46" s="48" t="s">
        <v>35</v>
      </c>
      <c r="G46" s="63">
        <f>(1*$N$39)+(1*$G$18)</f>
        <v>4.7288888888888874</v>
      </c>
    </row>
    <row r="47" spans="2:14" ht="15.6" x14ac:dyDescent="0.25">
      <c r="F47" s="48" t="s">
        <v>83</v>
      </c>
      <c r="G47" s="63">
        <f>MAX(G44:G46)</f>
        <v>25.247039999999995</v>
      </c>
    </row>
    <row r="48" spans="2:14" x14ac:dyDescent="0.25">
      <c r="C48" s="58" t="s">
        <v>84</v>
      </c>
    </row>
    <row r="49" spans="3:7" ht="15.6" x14ac:dyDescent="0.25">
      <c r="F49" s="48" t="s">
        <v>44</v>
      </c>
      <c r="G49" s="63">
        <f>1*($G$18)</f>
        <v>0</v>
      </c>
    </row>
    <row r="50" spans="3:7" ht="15.6" x14ac:dyDescent="0.25">
      <c r="F50" s="48" t="s">
        <v>45</v>
      </c>
      <c r="G50" s="63">
        <f>0.6*$N$27</f>
        <v>15.148223999999995</v>
      </c>
    </row>
    <row r="51" spans="3:7" ht="15.6" x14ac:dyDescent="0.25">
      <c r="F51" s="48" t="s">
        <v>46</v>
      </c>
      <c r="G51" s="63">
        <f>(0.75*$G$18)+(0.45*$N$27)</f>
        <v>11.361167999999997</v>
      </c>
    </row>
    <row r="52" spans="3:7" ht="16.8" x14ac:dyDescent="0.35">
      <c r="F52" s="48" t="s">
        <v>47</v>
      </c>
      <c r="G52" s="63">
        <f>0.7*$N$39</f>
        <v>3.3102222222222211</v>
      </c>
    </row>
    <row r="53" spans="3:7" ht="16.8" x14ac:dyDescent="0.35">
      <c r="F53" s="48" t="s">
        <v>48</v>
      </c>
      <c r="G53" s="63">
        <f>(0.525*$N$39)+(0.75*$G$18)</f>
        <v>2.4826666666666659</v>
      </c>
    </row>
    <row r="54" spans="3:7" ht="15.6" x14ac:dyDescent="0.25">
      <c r="C54" s="58"/>
      <c r="F54" s="48" t="s">
        <v>85</v>
      </c>
      <c r="G54" s="63">
        <f>MAX(G49:G53)</f>
        <v>15.148223999999995</v>
      </c>
    </row>
    <row r="55" spans="3:7" x14ac:dyDescent="0.25">
      <c r="C55" s="58" t="s">
        <v>86</v>
      </c>
    </row>
    <row r="56" spans="3:7" x14ac:dyDescent="0.25">
      <c r="C56" s="58"/>
      <c r="F56" s="48" t="s">
        <v>88</v>
      </c>
      <c r="G56" s="63">
        <f>$O$5*$G$4</f>
        <v>420</v>
      </c>
    </row>
    <row r="57" spans="3:7" ht="16.2" x14ac:dyDescent="0.35">
      <c r="C57" s="58"/>
      <c r="F57" s="48" t="s">
        <v>87</v>
      </c>
      <c r="G57" s="63">
        <f>IF(OR($G$34="A",$G$34="B"),0,0.2*$N$31*G56)</f>
        <v>0</v>
      </c>
    </row>
    <row r="58" spans="3:7" x14ac:dyDescent="0.25">
      <c r="C58" s="58"/>
      <c r="F58" s="48" t="s">
        <v>38</v>
      </c>
      <c r="G58" s="63">
        <f>1.4*G56</f>
        <v>588</v>
      </c>
    </row>
    <row r="59" spans="3:7" x14ac:dyDescent="0.25">
      <c r="C59" s="58"/>
      <c r="F59" s="48" t="s">
        <v>39</v>
      </c>
      <c r="G59" s="63">
        <f>0.9*G56</f>
        <v>378</v>
      </c>
    </row>
    <row r="60" spans="3:7" x14ac:dyDescent="0.25">
      <c r="F60" s="48" t="s">
        <v>37</v>
      </c>
      <c r="G60" s="63">
        <f>1.2*G56</f>
        <v>504</v>
      </c>
    </row>
    <row r="61" spans="3:7" ht="16.2" x14ac:dyDescent="0.35">
      <c r="F61" s="48" t="s">
        <v>40</v>
      </c>
      <c r="G61" s="63">
        <f>(1.2*G56)+(1*G57)</f>
        <v>504</v>
      </c>
    </row>
    <row r="62" spans="3:7" ht="16.2" x14ac:dyDescent="0.35">
      <c r="F62" s="48" t="s">
        <v>41</v>
      </c>
      <c r="G62" s="63">
        <f>(0.9*G56)-(1*G57)</f>
        <v>378</v>
      </c>
    </row>
    <row r="63" spans="3:7" x14ac:dyDescent="0.25">
      <c r="F63" s="48" t="s">
        <v>42</v>
      </c>
      <c r="G63" s="63">
        <f>MIN(G58:G62)</f>
        <v>378</v>
      </c>
    </row>
    <row r="64" spans="3:7" x14ac:dyDescent="0.25">
      <c r="F64" s="48" t="s">
        <v>43</v>
      </c>
      <c r="G64" s="63">
        <f>MAX(G58:G62)</f>
        <v>588</v>
      </c>
    </row>
    <row r="67" spans="1:29" ht="17.399999999999999" x14ac:dyDescent="0.3">
      <c r="A67" s="45" t="s">
        <v>50</v>
      </c>
    </row>
    <row r="69" spans="1:29" x14ac:dyDescent="0.25">
      <c r="B69" s="58" t="s">
        <v>103</v>
      </c>
    </row>
    <row r="70" spans="1:29" x14ac:dyDescent="0.25">
      <c r="C70" s="58" t="s">
        <v>93</v>
      </c>
      <c r="I70" s="58" t="s">
        <v>94</v>
      </c>
      <c r="X70" s="54" t="s">
        <v>119</v>
      </c>
      <c r="Y70" s="54"/>
      <c r="Z70" s="54"/>
    </row>
    <row r="71" spans="1:29" x14ac:dyDescent="0.25">
      <c r="F71" s="48" t="s">
        <v>92</v>
      </c>
      <c r="G71" s="63">
        <v>0.6</v>
      </c>
      <c r="L71" s="48" t="s">
        <v>92</v>
      </c>
      <c r="M71" s="63">
        <v>0.8</v>
      </c>
      <c r="X71" s="47" t="s">
        <v>120</v>
      </c>
      <c r="Y71" s="47" t="s">
        <v>134</v>
      </c>
      <c r="Z71" s="47" t="s">
        <v>122</v>
      </c>
      <c r="AB71" s="47" t="s">
        <v>124</v>
      </c>
      <c r="AC71" s="47" t="s">
        <v>125</v>
      </c>
    </row>
    <row r="72" spans="1:29" ht="16.8" x14ac:dyDescent="0.35">
      <c r="F72" s="48" t="s">
        <v>90</v>
      </c>
      <c r="G72" s="63">
        <f>12*($G$47*($G$4^2)/2)</f>
        <v>21813.442559999996</v>
      </c>
      <c r="L72" s="48" t="s">
        <v>96</v>
      </c>
      <c r="M72" s="63">
        <f>_xlfn.XLOOKUP(G3,X73:X76,Y73:Y76)</f>
        <v>30</v>
      </c>
      <c r="X72" s="50"/>
      <c r="Y72" s="50"/>
      <c r="Z72" s="50"/>
      <c r="AB72" s="50"/>
      <c r="AC72" s="50"/>
    </row>
    <row r="73" spans="1:29" ht="16.8" x14ac:dyDescent="0.35">
      <c r="F73" s="48" t="s">
        <v>99</v>
      </c>
      <c r="G73" s="63">
        <f>_xlfn.XLOOKUP($G$3,X73:X76,Y73:Y76)</f>
        <v>30</v>
      </c>
      <c r="L73" s="48" t="s">
        <v>97</v>
      </c>
      <c r="M73" s="63">
        <v>23</v>
      </c>
      <c r="X73" s="53">
        <v>6</v>
      </c>
      <c r="Y73" s="64">
        <v>24</v>
      </c>
      <c r="Z73" s="64">
        <v>46.3</v>
      </c>
      <c r="AB73" s="53">
        <v>3</v>
      </c>
      <c r="AC73" s="65">
        <v>0.11</v>
      </c>
    </row>
    <row r="74" spans="1:29" ht="16.8" x14ac:dyDescent="0.35">
      <c r="F74" s="48" t="s">
        <v>89</v>
      </c>
      <c r="G74" s="60">
        <f>_xlfn.XLOOKUP($G$3,X73:X76,Z73:Z76)</f>
        <v>81</v>
      </c>
      <c r="L74" s="48" t="s">
        <v>98</v>
      </c>
      <c r="M74" s="63">
        <f>M71*M72*M73</f>
        <v>552</v>
      </c>
      <c r="X74" s="53">
        <v>8</v>
      </c>
      <c r="Y74" s="64">
        <v>30</v>
      </c>
      <c r="Z74" s="64">
        <v>81</v>
      </c>
      <c r="AB74" s="53">
        <v>4</v>
      </c>
      <c r="AC74" s="65">
        <v>0.2</v>
      </c>
    </row>
    <row r="75" spans="1:29" ht="16.2" x14ac:dyDescent="0.35">
      <c r="F75" s="48" t="s">
        <v>100</v>
      </c>
      <c r="G75" s="63">
        <f>$G$63/G73</f>
        <v>12.6</v>
      </c>
      <c r="L75" s="48" t="s">
        <v>95</v>
      </c>
      <c r="M75" s="63">
        <f>$G$47*$G$4</f>
        <v>302.96447999999992</v>
      </c>
      <c r="X75" s="53">
        <v>10</v>
      </c>
      <c r="Y75" s="64">
        <v>30</v>
      </c>
      <c r="Z75" s="64">
        <v>110.1</v>
      </c>
      <c r="AB75" s="53">
        <v>5</v>
      </c>
      <c r="AC75" s="65">
        <v>0.31</v>
      </c>
    </row>
    <row r="76" spans="1:29" ht="16.8" x14ac:dyDescent="0.35">
      <c r="F76" s="48" t="s">
        <v>101</v>
      </c>
      <c r="G76" s="63">
        <f>(G72/G74)-G75</f>
        <v>256.70175999999992</v>
      </c>
      <c r="L76" s="48" t="s">
        <v>51</v>
      </c>
      <c r="M76" s="66">
        <f>M75/M74</f>
        <v>0.54884869565217376</v>
      </c>
      <c r="X76" s="53">
        <v>12</v>
      </c>
      <c r="Y76" s="64">
        <v>30</v>
      </c>
      <c r="Z76" s="64">
        <v>139.6</v>
      </c>
      <c r="AB76" s="53">
        <v>6</v>
      </c>
      <c r="AC76" s="65">
        <v>0.44</v>
      </c>
    </row>
    <row r="77" spans="1:29" ht="16.8" x14ac:dyDescent="0.35">
      <c r="F77" s="48" t="s">
        <v>91</v>
      </c>
      <c r="G77" s="63">
        <f>G71*$O$12</f>
        <v>79.8</v>
      </c>
      <c r="AB77" s="53">
        <v>7</v>
      </c>
      <c r="AC77" s="65">
        <v>0.6</v>
      </c>
    </row>
    <row r="78" spans="1:29" x14ac:dyDescent="0.25">
      <c r="F78" s="48" t="s">
        <v>102</v>
      </c>
      <c r="G78" s="66">
        <f>G76/G77</f>
        <v>3.2168140350877183</v>
      </c>
      <c r="AB78" s="53">
        <v>8</v>
      </c>
      <c r="AC78" s="65">
        <v>0.79</v>
      </c>
    </row>
    <row r="79" spans="1:29" x14ac:dyDescent="0.25">
      <c r="AB79" s="53">
        <v>9</v>
      </c>
      <c r="AC79" s="65">
        <v>1</v>
      </c>
    </row>
    <row r="80" spans="1:29" x14ac:dyDescent="0.25">
      <c r="AB80" s="53">
        <v>10</v>
      </c>
      <c r="AC80" s="65">
        <v>1.27</v>
      </c>
    </row>
    <row r="81" spans="2:29" x14ac:dyDescent="0.25">
      <c r="B81" s="58" t="s">
        <v>121</v>
      </c>
      <c r="AB81" s="53">
        <v>11</v>
      </c>
      <c r="AC81" s="65">
        <v>1.56</v>
      </c>
    </row>
    <row r="82" spans="2:29" x14ac:dyDescent="0.25">
      <c r="C82" s="58" t="s">
        <v>138</v>
      </c>
    </row>
    <row r="83" spans="2:29" x14ac:dyDescent="0.25">
      <c r="F83" s="48" t="s">
        <v>92</v>
      </c>
      <c r="G83" s="63">
        <v>0.9</v>
      </c>
    </row>
    <row r="84" spans="2:29" ht="16.2" x14ac:dyDescent="0.35">
      <c r="F84" s="48" t="s">
        <v>90</v>
      </c>
      <c r="G84" s="59">
        <f>(12*($G$47*($G$4^2)/2))-($O$5*$G$4*($O$3/2))</f>
        <v>20212.192559999996</v>
      </c>
    </row>
    <row r="85" spans="2:29" x14ac:dyDescent="0.25">
      <c r="F85" s="48" t="s">
        <v>12</v>
      </c>
      <c r="G85" s="60">
        <f>$G$9-($G$9^2-(2*G84)/(0.8*G83*$G$11*12))^0.5</f>
        <v>0.3202540019192357</v>
      </c>
    </row>
    <row r="86" spans="2:29" ht="16.8" x14ac:dyDescent="0.35">
      <c r="F86" s="48" t="s">
        <v>123</v>
      </c>
      <c r="G86" s="67">
        <f>0.8*$G$11*G85*12/$G$10</f>
        <v>0.10248128061415542</v>
      </c>
    </row>
    <row r="87" spans="2:29" ht="16.8" x14ac:dyDescent="0.35">
      <c r="F87" s="48" t="s">
        <v>126</v>
      </c>
      <c r="G87" s="60">
        <f>_xlfn.XLOOKUP(G8,AB73:AB81,AC73:AC81)</f>
        <v>0.31</v>
      </c>
    </row>
    <row r="88" spans="2:29" ht="15" customHeight="1" x14ac:dyDescent="0.25">
      <c r="F88" s="48" t="s">
        <v>127</v>
      </c>
      <c r="G88" s="55">
        <f>IF(8*ROUNDDOWN(((12*G87/G86)/8),0)&gt;120,120,8*ROUNDDOWN(((12*G87/G86)/8),0))</f>
        <v>32</v>
      </c>
    </row>
    <row r="89" spans="2:29" ht="15" customHeight="1" x14ac:dyDescent="0.25">
      <c r="F89" s="48" t="s">
        <v>162</v>
      </c>
      <c r="G89" s="55">
        <f>IF(G34="D",48,G88)</f>
        <v>32</v>
      </c>
    </row>
    <row r="90" spans="2:29" ht="16.8" x14ac:dyDescent="0.35">
      <c r="F90" s="48" t="s">
        <v>131</v>
      </c>
      <c r="G90" s="68">
        <f>G87/(G89/12)</f>
        <v>0.11625000000000001</v>
      </c>
    </row>
    <row r="91" spans="2:29" ht="16.2" x14ac:dyDescent="0.35">
      <c r="F91" s="48" t="s">
        <v>128</v>
      </c>
      <c r="G91" s="67">
        <f>(0.64*$G$11/$G$10)*(0.0025/(0.0025+0.005))</f>
        <v>7.1111111111111115E-3</v>
      </c>
    </row>
    <row r="92" spans="2:29" x14ac:dyDescent="0.25">
      <c r="F92" s="48" t="s">
        <v>130</v>
      </c>
      <c r="G92" s="60">
        <f>IF(G89&gt;6*$G$3,(6*$G$3/(G89/12)),12)</f>
        <v>12</v>
      </c>
    </row>
    <row r="93" spans="2:29" x14ac:dyDescent="0.25">
      <c r="F93" s="48" t="s">
        <v>129</v>
      </c>
      <c r="G93" s="67">
        <f>G90/(G92*G9)</f>
        <v>2.5409836065573774E-3</v>
      </c>
    </row>
    <row r="94" spans="2:29" x14ac:dyDescent="0.25">
      <c r="F94" s="48" t="s">
        <v>132</v>
      </c>
      <c r="G94" s="46" t="str">
        <f>IF(G93&lt;=G91,"OK","Compression-Controlled")</f>
        <v>OK</v>
      </c>
    </row>
    <row r="96" spans="2:29" x14ac:dyDescent="0.25">
      <c r="C96" s="58" t="s">
        <v>141</v>
      </c>
    </row>
    <row r="97" spans="2:21" ht="15.6" x14ac:dyDescent="0.25">
      <c r="F97" s="48" t="s">
        <v>139</v>
      </c>
      <c r="G97" s="71">
        <f>IF($G$89=8,_xlfn.XLOOKUP($G$3,S102:S105,U102:U105),_xlfn.XLOOKUP(G3,S102:S105,T102:T105))</f>
        <v>51.763246192068877</v>
      </c>
    </row>
    <row r="98" spans="2:21" ht="16.8" x14ac:dyDescent="0.35">
      <c r="F98" s="48" t="s">
        <v>140</v>
      </c>
      <c r="G98" s="61">
        <f>N39*(G97/O5)</f>
        <v>6.993789707728415</v>
      </c>
    </row>
    <row r="99" spans="2:21" x14ac:dyDescent="0.25">
      <c r="B99" s="58" t="s">
        <v>81</v>
      </c>
    </row>
    <row r="100" spans="2:21" ht="15.6" x14ac:dyDescent="0.25">
      <c r="C100" s="58" t="s">
        <v>82</v>
      </c>
      <c r="S100" s="56" t="s">
        <v>136</v>
      </c>
      <c r="T100" s="56"/>
      <c r="U100" s="56"/>
    </row>
    <row r="101" spans="2:21" ht="15.6" x14ac:dyDescent="0.25">
      <c r="F101" s="48" t="s">
        <v>34</v>
      </c>
      <c r="G101" s="63">
        <f>1.6*$G$18</f>
        <v>0</v>
      </c>
      <c r="S101" s="48" t="s">
        <v>137</v>
      </c>
      <c r="T101" s="53" t="s">
        <v>114</v>
      </c>
      <c r="U101" s="53" t="s">
        <v>135</v>
      </c>
    </row>
    <row r="102" spans="2:21" ht="15.6" x14ac:dyDescent="0.25">
      <c r="F102" s="48" t="s">
        <v>36</v>
      </c>
      <c r="G102" s="63">
        <f>(1*$N$27)+(1*$G$18)</f>
        <v>25.247039999999995</v>
      </c>
      <c r="S102" s="53">
        <v>6</v>
      </c>
      <c r="T102" s="69">
        <f>71*(G89^-0.17)</f>
        <v>39.389716258408491</v>
      </c>
      <c r="U102" s="69">
        <v>64</v>
      </c>
    </row>
    <row r="103" spans="2:21" ht="16.8" x14ac:dyDescent="0.35">
      <c r="F103" s="48" t="s">
        <v>35</v>
      </c>
      <c r="G103" s="63">
        <f>(1*$G$98)+(1*$G$18)</f>
        <v>6.993789707728415</v>
      </c>
      <c r="S103" s="53">
        <v>8</v>
      </c>
      <c r="T103" s="69">
        <f>100*(G89^-0.19)</f>
        <v>51.763246192068877</v>
      </c>
      <c r="U103" s="69">
        <v>86</v>
      </c>
    </row>
    <row r="104" spans="2:21" ht="15.6" x14ac:dyDescent="0.25">
      <c r="F104" s="48" t="s">
        <v>83</v>
      </c>
      <c r="G104" s="63">
        <f>MAX(G101:G103)</f>
        <v>25.247039999999995</v>
      </c>
      <c r="S104" s="53">
        <v>10</v>
      </c>
      <c r="T104" s="69">
        <f>130*(G89^-0.22)</f>
        <v>60.64714444989248</v>
      </c>
      <c r="U104" s="69">
        <v>109</v>
      </c>
    </row>
    <row r="105" spans="2:21" x14ac:dyDescent="0.25">
      <c r="C105" s="58" t="s">
        <v>84</v>
      </c>
      <c r="S105" s="53">
        <v>12</v>
      </c>
      <c r="T105" s="69">
        <f>163*(G89^-0.25)</f>
        <v>68.533057843177744</v>
      </c>
      <c r="U105" s="69">
        <v>132</v>
      </c>
    </row>
    <row r="106" spans="2:21" ht="15.6" x14ac:dyDescent="0.25">
      <c r="F106" s="48" t="s">
        <v>44</v>
      </c>
      <c r="G106" s="63">
        <f>1*($G$18)</f>
        <v>0</v>
      </c>
    </row>
    <row r="107" spans="2:21" ht="15.6" x14ac:dyDescent="0.25">
      <c r="F107" s="48" t="s">
        <v>45</v>
      </c>
      <c r="G107" s="63">
        <f>0.6*$N$27</f>
        <v>15.148223999999995</v>
      </c>
    </row>
    <row r="108" spans="2:21" ht="15.6" x14ac:dyDescent="0.25">
      <c r="F108" s="48" t="s">
        <v>46</v>
      </c>
      <c r="G108" s="63">
        <f>(0.75*$G$18)+(0.45*$N$27)</f>
        <v>11.361167999999997</v>
      </c>
    </row>
    <row r="109" spans="2:21" ht="16.8" x14ac:dyDescent="0.35">
      <c r="F109" s="48" t="s">
        <v>47</v>
      </c>
      <c r="G109" s="63">
        <f>0.7*$G$98</f>
        <v>4.8956527954098901</v>
      </c>
    </row>
    <row r="110" spans="2:21" ht="16.8" x14ac:dyDescent="0.35">
      <c r="F110" s="48" t="s">
        <v>48</v>
      </c>
      <c r="G110" s="63">
        <f>(0.525*$G$98)+(0.75*$G$18)</f>
        <v>3.6717395965574182</v>
      </c>
      <c r="N110" s="48"/>
      <c r="O110" s="63"/>
    </row>
    <row r="111" spans="2:21" ht="15.6" x14ac:dyDescent="0.25">
      <c r="C111" s="58"/>
      <c r="F111" s="48" t="s">
        <v>85</v>
      </c>
      <c r="G111" s="63">
        <f>MAX(G106:G110)</f>
        <v>15.148223999999995</v>
      </c>
      <c r="O111" s="59"/>
    </row>
    <row r="112" spans="2:21" x14ac:dyDescent="0.25">
      <c r="C112" s="58" t="s">
        <v>86</v>
      </c>
      <c r="O112" s="60"/>
    </row>
    <row r="113" spans="3:24" x14ac:dyDescent="0.25">
      <c r="C113" s="58"/>
      <c r="F113" s="48" t="s">
        <v>88</v>
      </c>
      <c r="G113" s="63">
        <f>$G$97*$G$4</f>
        <v>621.15895430482647</v>
      </c>
      <c r="O113" s="67"/>
    </row>
    <row r="114" spans="3:24" ht="16.2" x14ac:dyDescent="0.35">
      <c r="C114" s="58"/>
      <c r="F114" s="48" t="s">
        <v>87</v>
      </c>
      <c r="G114" s="63">
        <f>IF(OR($G$34="A",$G$34="B"),0,0.2*$N$31*G113)</f>
        <v>0</v>
      </c>
      <c r="M114" s="48" t="s">
        <v>90</v>
      </c>
      <c r="N114" s="59">
        <f>(12*($G$104*($G$4^2)/2))-($G$97*$G$4*($O$3/2))</f>
        <v>19445.274046712846</v>
      </c>
      <c r="O114" s="60"/>
    </row>
    <row r="115" spans="3:24" x14ac:dyDescent="0.25">
      <c r="C115" s="58"/>
      <c r="F115" s="48" t="s">
        <v>38</v>
      </c>
      <c r="G115" s="63">
        <f>1.4*G113</f>
        <v>869.62253602675696</v>
      </c>
      <c r="M115" s="48" t="s">
        <v>12</v>
      </c>
      <c r="N115" s="60">
        <f>(G90*$G$10)/(0.8*$G$11*G92)</f>
        <v>0.36328125</v>
      </c>
      <c r="O115" s="55"/>
    </row>
    <row r="116" spans="3:24" ht="16.2" x14ac:dyDescent="0.35">
      <c r="C116" s="58"/>
      <c r="F116" s="48" t="s">
        <v>39</v>
      </c>
      <c r="G116" s="63">
        <f>0.9*G113</f>
        <v>559.04305887434384</v>
      </c>
      <c r="M116" s="48" t="s">
        <v>133</v>
      </c>
      <c r="N116" s="59">
        <f>G83*(G90*G10)*(G9-(N115/2))</f>
        <v>22792.7197265625</v>
      </c>
      <c r="O116" s="68"/>
    </row>
    <row r="117" spans="3:24" x14ac:dyDescent="0.25">
      <c r="F117" s="48" t="s">
        <v>37</v>
      </c>
      <c r="G117" s="63">
        <f>1.2*G113</f>
        <v>745.39074516579171</v>
      </c>
      <c r="M117" s="48" t="s">
        <v>104</v>
      </c>
      <c r="N117" s="66">
        <f>G84/N116</f>
        <v>0.886782832521949</v>
      </c>
      <c r="O117" s="67"/>
    </row>
    <row r="118" spans="3:24" ht="16.2" x14ac:dyDescent="0.35">
      <c r="F118" s="48" t="s">
        <v>40</v>
      </c>
      <c r="G118" s="63">
        <f>(1.2*G113)+(1*G114)</f>
        <v>745.39074516579171</v>
      </c>
      <c r="N118" s="48"/>
      <c r="O118" s="60"/>
    </row>
    <row r="119" spans="3:24" ht="16.2" x14ac:dyDescent="0.35">
      <c r="F119" s="48" t="s">
        <v>41</v>
      </c>
      <c r="G119" s="63">
        <f>(0.9*G113)-(1*G114)</f>
        <v>559.04305887434384</v>
      </c>
      <c r="N119" s="48"/>
      <c r="O119" s="67"/>
    </row>
    <row r="120" spans="3:24" x14ac:dyDescent="0.25">
      <c r="F120" s="48" t="s">
        <v>42</v>
      </c>
      <c r="G120" s="63">
        <f>MIN(G115:G119)</f>
        <v>559.04305887434384</v>
      </c>
      <c r="N120" s="48"/>
    </row>
    <row r="121" spans="3:24" x14ac:dyDescent="0.25">
      <c r="F121" s="48" t="s">
        <v>43</v>
      </c>
      <c r="G121" s="63">
        <f>MAX(G115:G119)</f>
        <v>869.62253602675696</v>
      </c>
    </row>
    <row r="123" spans="3:24" x14ac:dyDescent="0.25">
      <c r="C123" s="58" t="s">
        <v>142</v>
      </c>
    </row>
    <row r="124" spans="3:24" ht="16.8" x14ac:dyDescent="0.35">
      <c r="F124" s="48" t="s">
        <v>131</v>
      </c>
      <c r="G124" s="68">
        <f>(_xlfn.XLOOKUP(G12,W126:W127,X126:X127))*($G$13/12)</f>
        <v>2.2666666666666668E-2</v>
      </c>
      <c r="W124" s="54" t="s">
        <v>143</v>
      </c>
      <c r="X124" s="54"/>
    </row>
    <row r="125" spans="3:24" x14ac:dyDescent="0.25">
      <c r="F125" s="48" t="s">
        <v>147</v>
      </c>
      <c r="G125" s="60">
        <f>G89/12</f>
        <v>2.6666666666666665</v>
      </c>
      <c r="W125" s="57" t="s">
        <v>146</v>
      </c>
      <c r="X125" s="57" t="s">
        <v>145</v>
      </c>
    </row>
    <row r="126" spans="3:24" ht="16.2" x14ac:dyDescent="0.35">
      <c r="F126" s="48" t="s">
        <v>90</v>
      </c>
      <c r="G126" s="59">
        <f>12*G104*(G125^2)/8</f>
        <v>269.30175999999994</v>
      </c>
      <c r="W126" s="53" t="s">
        <v>23</v>
      </c>
      <c r="X126" s="53">
        <v>1.7000000000000001E-2</v>
      </c>
    </row>
    <row r="127" spans="3:24" ht="16.2" x14ac:dyDescent="0.35">
      <c r="F127" s="48" t="s">
        <v>49</v>
      </c>
      <c r="G127" s="68">
        <f>O3-1.25</f>
        <v>6.375</v>
      </c>
      <c r="W127" s="53" t="s">
        <v>144</v>
      </c>
      <c r="X127" s="53">
        <v>2.7E-2</v>
      </c>
    </row>
    <row r="128" spans="3:24" x14ac:dyDescent="0.25">
      <c r="F128" s="48" t="s">
        <v>12</v>
      </c>
      <c r="G128" s="60">
        <f>(G124*$G$14)/(0.8*$G$11*12)</f>
        <v>8.2638888888888887E-2</v>
      </c>
    </row>
    <row r="129" spans="3:7" ht="16.2" x14ac:dyDescent="0.35">
      <c r="F129" s="48" t="s">
        <v>133</v>
      </c>
      <c r="G129" s="59">
        <f>G83*(G124*G14)*(G127-(G128/2))</f>
        <v>9044.4958333333325</v>
      </c>
    </row>
    <row r="130" spans="3:7" x14ac:dyDescent="0.25">
      <c r="F130" s="48" t="s">
        <v>104</v>
      </c>
      <c r="G130" s="66">
        <f>G126/G129</f>
        <v>2.9775209692451069E-2</v>
      </c>
    </row>
    <row r="132" spans="3:7" x14ac:dyDescent="0.25">
      <c r="E132" s="58" t="s">
        <v>94</v>
      </c>
    </row>
    <row r="133" spans="3:7" x14ac:dyDescent="0.25">
      <c r="F133" s="48" t="s">
        <v>92</v>
      </c>
      <c r="G133" s="63">
        <v>0.8</v>
      </c>
    </row>
    <row r="134" spans="3:7" ht="16.8" x14ac:dyDescent="0.35">
      <c r="F134" s="48" t="s">
        <v>96</v>
      </c>
      <c r="G134" s="63">
        <f>8.3*$G$9</f>
        <v>31.643750000000004</v>
      </c>
    </row>
    <row r="135" spans="3:7" ht="16.2" x14ac:dyDescent="0.35">
      <c r="F135" s="48" t="s">
        <v>98</v>
      </c>
      <c r="G135" s="63">
        <f>1.8*G134*($G$11^0.5)</f>
        <v>2547.2727382683233</v>
      </c>
    </row>
    <row r="136" spans="3:7" ht="16.2" x14ac:dyDescent="0.35">
      <c r="F136" s="48" t="s">
        <v>148</v>
      </c>
      <c r="G136" s="63">
        <f>G104*$G$4</f>
        <v>302.96447999999992</v>
      </c>
    </row>
    <row r="137" spans="3:7" x14ac:dyDescent="0.25">
      <c r="F137" s="48" t="s">
        <v>51</v>
      </c>
      <c r="G137" s="66">
        <f>G136/G135</f>
        <v>0.11893680462578185</v>
      </c>
    </row>
    <row r="139" spans="3:7" x14ac:dyDescent="0.25">
      <c r="C139" s="58" t="s">
        <v>105</v>
      </c>
    </row>
    <row r="140" spans="3:7" ht="16.2" x14ac:dyDescent="0.35">
      <c r="F140" s="48" t="s">
        <v>15</v>
      </c>
      <c r="G140" s="59">
        <f>(12*($G$111*($G$4^2)/2))-($O$5*$G$4*($O$3/2))</f>
        <v>11486.815535999996</v>
      </c>
    </row>
    <row r="141" spans="3:7" ht="16.8" x14ac:dyDescent="0.35">
      <c r="F141" s="48" t="s">
        <v>89</v>
      </c>
      <c r="G141" s="71">
        <f>IF($G$89=8,_xlfn.XLOOKUP($G$3,X147:X150,Z147:Z150),_xlfn.XLOOKUP($G$3,X147:X150,Y147:Y150))</f>
        <v>90.94299399062389</v>
      </c>
    </row>
    <row r="142" spans="3:7" ht="16.2" x14ac:dyDescent="0.35">
      <c r="F142" s="48" t="s">
        <v>14</v>
      </c>
      <c r="G142" s="59">
        <f>G141*$O$12</f>
        <v>12095.418200752978</v>
      </c>
    </row>
    <row r="143" spans="3:7" x14ac:dyDescent="0.25">
      <c r="F143" s="48" t="s">
        <v>13</v>
      </c>
      <c r="G143" s="60">
        <f>(G90*$G$10)/(0.64*$G$11*G92)</f>
        <v>0.4541015625</v>
      </c>
    </row>
    <row r="144" spans="3:7" ht="16.8" x14ac:dyDescent="0.35">
      <c r="F144" s="48" t="s">
        <v>8</v>
      </c>
      <c r="G144" s="59">
        <f>900*$G$11</f>
        <v>1800000</v>
      </c>
    </row>
    <row r="145" spans="2:26" ht="16.8" x14ac:dyDescent="0.35">
      <c r="F145" s="48" t="s">
        <v>9</v>
      </c>
      <c r="G145" s="59">
        <v>29000000</v>
      </c>
      <c r="X145" s="56" t="s">
        <v>149</v>
      </c>
      <c r="Y145" s="56"/>
      <c r="Z145" s="56"/>
    </row>
    <row r="146" spans="2:26" x14ac:dyDescent="0.25">
      <c r="F146" s="48" t="s">
        <v>10</v>
      </c>
      <c r="G146" s="61">
        <f>G145/G144</f>
        <v>16.111111111111111</v>
      </c>
      <c r="X146" s="48" t="s">
        <v>137</v>
      </c>
      <c r="Y146" s="53" t="s">
        <v>114</v>
      </c>
      <c r="Z146" s="53" t="s">
        <v>135</v>
      </c>
    </row>
    <row r="147" spans="2:26" ht="16.8" x14ac:dyDescent="0.35">
      <c r="F147" s="48" t="s">
        <v>16</v>
      </c>
      <c r="G147" s="61" t="str">
        <f>IF(G140&lt;G142,"Uncracked",(G146*G90)*((G9-G143)^2)+(G92*(G143^3)/3))</f>
        <v>Uncracked</v>
      </c>
      <c r="X147" s="53">
        <v>6</v>
      </c>
      <c r="Y147" s="69">
        <f>65*G89^-0.07</f>
        <v>50.997966363288789</v>
      </c>
      <c r="Z147" s="69">
        <v>63.3</v>
      </c>
    </row>
    <row r="148" spans="2:26" ht="16.8" x14ac:dyDescent="0.35">
      <c r="F148" s="48" t="s">
        <v>11</v>
      </c>
      <c r="G148" s="61">
        <f>(1/12)*(12)*($O$3^3)</f>
        <v>443.322265625</v>
      </c>
      <c r="X148" s="53">
        <v>8</v>
      </c>
      <c r="Y148" s="69">
        <f>120*G89^-0.08</f>
        <v>90.94299399062389</v>
      </c>
      <c r="Z148" s="69">
        <v>116.3</v>
      </c>
    </row>
    <row r="149" spans="2:26" ht="15.6" x14ac:dyDescent="0.25">
      <c r="F149" s="48" t="s">
        <v>174</v>
      </c>
      <c r="G149" s="61">
        <f>0.7*((6*N38)/G4^2)</f>
        <v>9.9306666666666636</v>
      </c>
      <c r="X149" s="53">
        <v>10</v>
      </c>
      <c r="Y149" s="69">
        <f>198*G89^-0.12</f>
        <v>130.63128316651654</v>
      </c>
      <c r="Z149" s="69">
        <v>185.3</v>
      </c>
    </row>
    <row r="150" spans="2:26" ht="15.6" x14ac:dyDescent="0.25">
      <c r="F150" s="48" t="s">
        <v>175</v>
      </c>
      <c r="G150" s="61">
        <f>0.6*N27</f>
        <v>15.148223999999995</v>
      </c>
      <c r="X150" s="53">
        <v>12</v>
      </c>
      <c r="Y150" s="69">
        <f>300*G89^-0.15</f>
        <v>178.38106725040817</v>
      </c>
      <c r="Z150" s="69">
        <v>270.3</v>
      </c>
    </row>
    <row r="151" spans="2:26" ht="15.6" x14ac:dyDescent="0.25">
      <c r="F151" s="48" t="s">
        <v>176</v>
      </c>
      <c r="G151" s="61">
        <f>G18</f>
        <v>0</v>
      </c>
    </row>
    <row r="152" spans="2:26" x14ac:dyDescent="0.25">
      <c r="F152" s="48" t="s">
        <v>177</v>
      </c>
      <c r="G152" s="60">
        <f>IF(G142&gt;G140,((G149/12)*(G4*12)^4)/(30*G144*G148),((G149/12)*(G4*12)^4)/(30*G144*G147))</f>
        <v>1.4863935874526937E-2</v>
      </c>
    </row>
    <row r="153" spans="2:26" x14ac:dyDescent="0.25">
      <c r="F153" s="48" t="s">
        <v>178</v>
      </c>
      <c r="G153" s="60">
        <f>IF(G142&gt;G140,((G150/12)*(G4*12)^4)/(8*G144*G148),((G150/12)*(G4*12)^4)/(8*G144*G147))</f>
        <v>8.5025345367075456E-2</v>
      </c>
    </row>
    <row r="154" spans="2:26" x14ac:dyDescent="0.25">
      <c r="F154" s="48" t="s">
        <v>178</v>
      </c>
      <c r="G154" s="60">
        <f>IF(G142&gt;G140,((G151/12)*(G4*12)^4)/(8*G144*G148),((G151/12)*(G4*12)^4)/(8*G144*G147))</f>
        <v>0</v>
      </c>
    </row>
    <row r="155" spans="2:26" ht="14.4" x14ac:dyDescent="0.3">
      <c r="F155" s="48" t="s">
        <v>179</v>
      </c>
      <c r="G155" s="60">
        <f>G154+MAX(G152:G153)</f>
        <v>8.5025345367075456E-2</v>
      </c>
      <c r="K155" s="70"/>
      <c r="L155" s="70"/>
      <c r="M155" s="70"/>
      <c r="N155" s="70"/>
    </row>
    <row r="156" spans="2:26" ht="14.4" x14ac:dyDescent="0.3">
      <c r="K156" s="70"/>
      <c r="L156" s="70"/>
      <c r="M156" s="70"/>
      <c r="N156" s="70"/>
    </row>
    <row r="157" spans="2:26" ht="14.4" x14ac:dyDescent="0.3">
      <c r="B157" s="70"/>
      <c r="C157" s="70"/>
      <c r="D157" s="70"/>
      <c r="E157" s="70"/>
      <c r="K157" s="70"/>
      <c r="L157" s="70"/>
      <c r="M157" s="70"/>
      <c r="N157" s="70"/>
    </row>
  </sheetData>
  <sheetProtection algorithmName="SHA-512" hashValue="jAiOoR8Cviu0/sfXYbnDK0JKlBPoRcwOc5QAPkjIyJvHCy+8PB2XPy2SO4VlrgQNTc93G69IzZtEu4gLAiJ7rQ==" saltValue="G1pTzVFZrPlcOoNIHmLkEA==" spinCount="100000" sheet="1" objects="1" scenarios="1"/>
  <mergeCells count="12">
    <mergeCell ref="X70:Z70"/>
    <mergeCell ref="AB71:AB72"/>
    <mergeCell ref="S2:S3"/>
    <mergeCell ref="R9:U9"/>
    <mergeCell ref="S10:T10"/>
    <mergeCell ref="X145:Z145"/>
    <mergeCell ref="AC71:AC72"/>
    <mergeCell ref="S100:U100"/>
    <mergeCell ref="W124:X124"/>
    <mergeCell ref="X71:X72"/>
    <mergeCell ref="Y71:Y72"/>
    <mergeCell ref="Z71:Z72"/>
  </mergeCells>
  <pageMargins left="0.7" right="0.7" top="0.75" bottom="0.75" header="0.3" footer="0.3"/>
  <pageSetup orientation="landscape"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User Notes</vt:lpstr>
      <vt:lpstr>User Inputs and Report</vt:lpstr>
      <vt:lpstr>Design Checks</vt:lpstr>
      <vt:lpstr>'User Inputs and Report'!Print_Area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Jason Thompson</dc:creator>
  <cp:lastModifiedBy>Jason Thompson</cp:lastModifiedBy>
  <cp:lastPrinted>2026-08-04T12:44:10Z</cp:lastPrinted>
  <dcterms:created xsi:type="dcterms:W3CDTF">2024-09-25T14:33:14Z</dcterms:created>
  <dcterms:modified xsi:type="dcterms:W3CDTF">2026-08-04T12:45:21Z</dcterms:modified>
</cp:coreProperties>
</file>