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jason\My Drive\Consulting\Checkoff\Design Collective\Resources\Calculators\"/>
    </mc:Choice>
  </mc:AlternateContent>
  <xr:revisionPtr revIDLastSave="0" documentId="13_ncr:1_{45F9C3DC-8259-4F83-B041-82AF5FFF9022}" xr6:coauthVersionLast="47" xr6:coauthVersionMax="47" xr10:uidLastSave="{00000000-0000-0000-0000-000000000000}"/>
  <bookViews>
    <workbookView xWindow="-108" yWindow="-108" windowWidth="46296" windowHeight="25416" activeTab="1" xr2:uid="{8329E48D-9D2C-489C-A130-7D88604D914C}"/>
  </bookViews>
  <sheets>
    <sheet name="User Notes" sheetId="11" r:id="rId1"/>
    <sheet name="User Inputs and Report" sheetId="12" r:id="rId2"/>
    <sheet name="Design Checks" sheetId="8" r:id="rId3"/>
  </sheets>
  <definedNames>
    <definedName name="_xlnm.Print_Area" localSheetId="1">'User Inputs and Report'!$L$1:$V$63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2" i="8" l="1"/>
  <c r="V32" i="12" s="1"/>
  <c r="G41" i="8"/>
  <c r="V30" i="12" s="1"/>
  <c r="G40" i="8"/>
  <c r="P31" i="12" s="1"/>
  <c r="G39" i="8"/>
  <c r="V31" i="12" s="1"/>
  <c r="G4" i="8"/>
  <c r="G16" i="8" l="1"/>
  <c r="T18" i="12" s="1"/>
  <c r="G15" i="8"/>
  <c r="G14" i="8"/>
  <c r="O12" i="8" s="1"/>
  <c r="T15" i="12" s="1"/>
  <c r="G13" i="8"/>
  <c r="G12" i="8"/>
  <c r="R23" i="12" s="1"/>
  <c r="G11" i="8"/>
  <c r="R22" i="12" s="1"/>
  <c r="G10" i="8"/>
  <c r="R21" i="12" s="1"/>
  <c r="G9" i="8"/>
  <c r="N122" i="8" s="1"/>
  <c r="G8" i="8"/>
  <c r="P15" i="12" s="1"/>
  <c r="G7" i="8"/>
  <c r="G6" i="8"/>
  <c r="G5" i="8"/>
  <c r="G3" i="8"/>
  <c r="G31" i="8"/>
  <c r="G30" i="8"/>
  <c r="P30" i="12" s="1"/>
  <c r="G29" i="8"/>
  <c r="V29" i="12" s="1"/>
  <c r="G28" i="8"/>
  <c r="G27" i="8"/>
  <c r="V27" i="12" s="1"/>
  <c r="G26" i="8"/>
  <c r="G24" i="8"/>
  <c r="P29" i="12" s="1"/>
  <c r="G23" i="8"/>
  <c r="P28" i="12" s="1"/>
  <c r="G22" i="8"/>
  <c r="P27" i="12" s="1"/>
  <c r="V26" i="12" l="1"/>
  <c r="O7" i="8"/>
  <c r="N28" i="8"/>
  <c r="V28" i="12"/>
  <c r="N33" i="8"/>
  <c r="T17" i="12"/>
  <c r="N31" i="8"/>
  <c r="P26" i="12"/>
  <c r="N127" i="8"/>
  <c r="P16" i="12"/>
  <c r="O10" i="8"/>
  <c r="U10" i="8" s="1"/>
  <c r="T14" i="12"/>
  <c r="O4" i="8"/>
  <c r="P17" i="12"/>
  <c r="G114" i="8"/>
  <c r="G113" i="8"/>
  <c r="G117" i="8" s="1"/>
  <c r="G118" i="8" s="1"/>
  <c r="P18" i="12"/>
  <c r="N116" i="8"/>
  <c r="O3" i="8"/>
  <c r="M103" i="8" s="1"/>
  <c r="P14" i="12"/>
  <c r="M104" i="8"/>
  <c r="S114" i="8"/>
  <c r="M80" i="8"/>
  <c r="M92" i="8"/>
  <c r="N26" i="8"/>
  <c r="G57" i="8"/>
  <c r="AA36" i="8"/>
  <c r="AA34" i="8"/>
  <c r="AA32" i="8"/>
  <c r="AA30" i="8"/>
  <c r="AA28" i="8"/>
  <c r="AA26" i="8"/>
  <c r="AA35" i="8"/>
  <c r="AA33" i="8"/>
  <c r="AA31" i="8"/>
  <c r="AA29" i="8"/>
  <c r="AA27" i="8"/>
  <c r="O15" i="8"/>
  <c r="O16" i="8" s="1"/>
  <c r="AA39" i="8"/>
  <c r="N40" i="8"/>
  <c r="O11" i="8"/>
  <c r="S9" i="8" s="1"/>
  <c r="O9" i="8"/>
  <c r="O8" i="8"/>
  <c r="T16" i="12" s="1"/>
  <c r="R41" i="12" l="1"/>
  <c r="R42" i="12"/>
  <c r="G115" i="8"/>
  <c r="N120" i="8"/>
  <c r="S113" i="8"/>
  <c r="S115" i="8" s="1"/>
  <c r="G104" i="8"/>
  <c r="N113" i="8"/>
  <c r="O5" i="8"/>
  <c r="O64" i="8" s="1"/>
  <c r="M105" i="8"/>
  <c r="M91" i="8"/>
  <c r="M93" i="8" s="1"/>
  <c r="G93" i="8"/>
  <c r="M79" i="8"/>
  <c r="M81" i="8" s="1"/>
  <c r="G80" i="8"/>
  <c r="G81" i="8"/>
  <c r="G92" i="8"/>
  <c r="N27" i="8" a="1"/>
  <c r="N27" i="8" s="1"/>
  <c r="N29" i="8" s="1"/>
  <c r="N124" i="8" s="1"/>
  <c r="AA42" i="8"/>
  <c r="AA41" i="8"/>
  <c r="AB41" i="8" s="1"/>
  <c r="N42" i="8" s="1"/>
  <c r="AB42" i="8"/>
  <c r="T12" i="8"/>
  <c r="S11" i="8"/>
  <c r="T11" i="8"/>
  <c r="S12" i="8"/>
  <c r="O68" i="8" l="1"/>
  <c r="O66" i="8"/>
  <c r="O67" i="8"/>
  <c r="N35" i="8"/>
  <c r="N34" i="8"/>
  <c r="N36" i="8" s="1"/>
  <c r="G64" i="8"/>
  <c r="G67" i="8" s="1"/>
  <c r="N125" i="8"/>
  <c r="U12" i="8"/>
  <c r="U11" i="8"/>
  <c r="O13" i="8" s="1"/>
  <c r="G66" i="8" l="1"/>
  <c r="S33" i="12"/>
  <c r="G58" i="8"/>
  <c r="G59" i="8"/>
  <c r="G53" i="8"/>
  <c r="G68" i="8"/>
  <c r="G106" i="8"/>
  <c r="N114" i="8"/>
  <c r="G84" i="8"/>
  <c r="G96" i="8"/>
  <c r="N39" i="8" l="1"/>
  <c r="N44" i="8" l="1"/>
  <c r="S34" i="12" s="1"/>
  <c r="O65" i="8"/>
  <c r="G65" i="8"/>
  <c r="N115" i="8"/>
  <c r="N118" i="8"/>
  <c r="G116" i="8"/>
  <c r="G119" i="8" s="1"/>
  <c r="G52" i="8"/>
  <c r="G60" i="8" l="1"/>
  <c r="G61" i="8"/>
  <c r="G54" i="8"/>
  <c r="G70" i="8"/>
  <c r="G69" i="8"/>
  <c r="G72" i="8" s="1"/>
  <c r="O69" i="8"/>
  <c r="O70" i="8"/>
  <c r="G55" i="8"/>
  <c r="S35" i="12" s="1"/>
  <c r="G62" i="8" l="1"/>
  <c r="O72" i="8"/>
  <c r="O71" i="8"/>
  <c r="G94" i="8" s="1"/>
  <c r="G120" i="8"/>
  <c r="G121" i="8" s="1"/>
  <c r="J137" i="8" s="1"/>
  <c r="S116" i="8"/>
  <c r="S117" i="8" s="1"/>
  <c r="K137" i="8" s="1"/>
  <c r="N112" i="8"/>
  <c r="M106" i="8"/>
  <c r="M107" i="8" s="1"/>
  <c r="K136" i="8" s="1"/>
  <c r="G103" i="8"/>
  <c r="G105" i="8" s="1"/>
  <c r="G107" i="8" s="1"/>
  <c r="J136" i="8" s="1"/>
  <c r="G91" i="8"/>
  <c r="M94" i="8"/>
  <c r="M95" i="8" s="1"/>
  <c r="K135" i="8" s="1"/>
  <c r="M82" i="8"/>
  <c r="M83" i="8" s="1"/>
  <c r="K134" i="8" s="1"/>
  <c r="G79" i="8"/>
  <c r="G95" i="8" l="1"/>
  <c r="G97" i="8" s="1"/>
  <c r="J135" i="8" s="1"/>
  <c r="S40" i="12"/>
  <c r="N119" i="8"/>
  <c r="N126" i="8" l="1"/>
  <c r="N121" i="8"/>
  <c r="N123" i="8" s="1"/>
  <c r="S41" i="12" s="1"/>
  <c r="N128" i="8" l="1"/>
  <c r="S42" i="12" s="1"/>
  <c r="G71" i="8"/>
  <c r="G82" i="8" l="1"/>
  <c r="G83" i="8" s="1"/>
  <c r="G85" i="8" s="1"/>
  <c r="J134" i="8" s="1"/>
  <c r="S39" i="1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<sst xmlns="http://schemas.openxmlformats.org/spreadsheetml/2006/main" count="305" uniqueCount="196">
  <si>
    <t xml:space="preserve">Wind Exposure Category = </t>
  </si>
  <si>
    <t xml:space="preserve">Seismic Design Category = </t>
  </si>
  <si>
    <t xml:space="preserve">Diameter of Joint Reinforcement (in.) = </t>
  </si>
  <si>
    <t xml:space="preserve">Spacing of Joint Reinforcement (in.) = </t>
  </si>
  <si>
    <r>
      <t xml:space="preserve">Basic Wind Speed, </t>
    </r>
    <r>
      <rPr>
        <i/>
        <sz val="11"/>
        <color theme="1"/>
        <rFont val="Cambria"/>
        <family val="1"/>
      </rPr>
      <t>V</t>
    </r>
    <r>
      <rPr>
        <sz val="11"/>
        <color theme="1"/>
        <rFont val="Cambria"/>
        <family val="1"/>
      </rPr>
      <t xml:space="preserve"> (mph) = </t>
    </r>
  </si>
  <si>
    <r>
      <t xml:space="preserve">Topographic Factor, </t>
    </r>
    <r>
      <rPr>
        <i/>
        <sz val="11"/>
        <color rgb="FF000000"/>
        <rFont val="Cambria"/>
        <family val="1"/>
      </rPr>
      <t>K</t>
    </r>
    <r>
      <rPr>
        <i/>
        <vertAlign val="subscript"/>
        <sz val="11"/>
        <color rgb="FF000000"/>
        <rFont val="Cambria"/>
        <family val="1"/>
      </rPr>
      <t>zt</t>
    </r>
    <r>
      <rPr>
        <sz val="11"/>
        <color rgb="FF000000"/>
        <rFont val="Cambria"/>
        <family val="1"/>
      </rPr>
      <t xml:space="preserve"> = </t>
    </r>
  </si>
  <si>
    <r>
      <t xml:space="preserve">Out-of-Plane Seismic Load, </t>
    </r>
    <r>
      <rPr>
        <i/>
        <sz val="11"/>
        <color theme="1"/>
        <rFont val="Cambria"/>
        <family val="1"/>
      </rPr>
      <t>F</t>
    </r>
    <r>
      <rPr>
        <i/>
        <vertAlign val="subscript"/>
        <sz val="11"/>
        <color theme="1"/>
        <rFont val="Cambria"/>
        <family val="1"/>
      </rPr>
      <t>p</t>
    </r>
    <r>
      <rPr>
        <sz val="11"/>
        <color theme="1"/>
        <rFont val="Cambria"/>
        <family val="1"/>
      </rPr>
      <t xml:space="preserve"> (lb/ft</t>
    </r>
    <r>
      <rPr>
        <vertAlign val="superscript"/>
        <sz val="11"/>
        <color theme="1"/>
        <rFont val="Cambria"/>
        <family val="1"/>
      </rPr>
      <t>2</t>
    </r>
    <r>
      <rPr>
        <sz val="11"/>
        <color theme="1"/>
        <rFont val="Cambria"/>
        <family val="1"/>
      </rPr>
      <t xml:space="preserve">) = </t>
    </r>
  </si>
  <si>
    <r>
      <t xml:space="preserve">Nominal Wall Thickness, </t>
    </r>
    <r>
      <rPr>
        <i/>
        <sz val="11"/>
        <color theme="1"/>
        <rFont val="Cambria"/>
        <family val="1"/>
      </rPr>
      <t>t</t>
    </r>
    <r>
      <rPr>
        <sz val="11"/>
        <color theme="1"/>
        <rFont val="Cambria"/>
        <family val="1"/>
      </rPr>
      <t xml:space="preserve"> (in.) = </t>
    </r>
  </si>
  <si>
    <r>
      <t xml:space="preserve">Specified Masonry Compressive Strength, </t>
    </r>
    <r>
      <rPr>
        <i/>
        <sz val="11"/>
        <color theme="1"/>
        <rFont val="Cambria"/>
        <family val="1"/>
      </rPr>
      <t>f'</t>
    </r>
    <r>
      <rPr>
        <i/>
        <vertAlign val="subscript"/>
        <sz val="11"/>
        <color theme="1"/>
        <rFont val="Cambria"/>
        <family val="1"/>
      </rPr>
      <t>m</t>
    </r>
    <r>
      <rPr>
        <sz val="11"/>
        <color theme="1"/>
        <rFont val="Cambria"/>
        <family val="1"/>
      </rPr>
      <t xml:space="preserve"> (lb/in.</t>
    </r>
    <r>
      <rPr>
        <vertAlign val="superscript"/>
        <sz val="11"/>
        <color theme="1"/>
        <rFont val="Cambria"/>
        <family val="1"/>
      </rPr>
      <t>2</t>
    </r>
    <r>
      <rPr>
        <sz val="11"/>
        <color theme="1"/>
        <rFont val="Cambria"/>
        <family val="1"/>
      </rPr>
      <t xml:space="preserve">) = </t>
    </r>
  </si>
  <si>
    <r>
      <t xml:space="preserve">Specified Wall Thickness, </t>
    </r>
    <r>
      <rPr>
        <i/>
        <sz val="11"/>
        <color theme="1"/>
        <rFont val="Cambria"/>
        <family val="1"/>
      </rPr>
      <t>t</t>
    </r>
    <r>
      <rPr>
        <i/>
        <vertAlign val="subscript"/>
        <sz val="11"/>
        <color theme="1"/>
        <rFont val="Cambria"/>
        <family val="1"/>
      </rPr>
      <t>sp</t>
    </r>
    <r>
      <rPr>
        <sz val="11"/>
        <color theme="1"/>
        <rFont val="Cambria"/>
        <family val="1"/>
      </rPr>
      <t xml:space="preserve"> (in.) = </t>
    </r>
  </si>
  <si>
    <r>
      <t xml:space="preserve">Specified Yield Strength of Joint Reinforcement, </t>
    </r>
    <r>
      <rPr>
        <i/>
        <sz val="11"/>
        <color theme="1"/>
        <rFont val="Cambria"/>
        <family val="1"/>
      </rPr>
      <t>f</t>
    </r>
    <r>
      <rPr>
        <i/>
        <vertAlign val="subscript"/>
        <sz val="11"/>
        <color theme="1"/>
        <rFont val="Cambria"/>
        <family val="1"/>
      </rPr>
      <t>yJR</t>
    </r>
    <r>
      <rPr>
        <sz val="11"/>
        <color theme="1"/>
        <rFont val="Cambria"/>
        <family val="1"/>
      </rPr>
      <t xml:space="preserve"> (lb/in.</t>
    </r>
    <r>
      <rPr>
        <vertAlign val="superscript"/>
        <sz val="11"/>
        <color theme="1"/>
        <rFont val="Cambria"/>
        <family val="1"/>
      </rPr>
      <t>2</t>
    </r>
    <r>
      <rPr>
        <sz val="11"/>
        <color theme="1"/>
        <rFont val="Cambria"/>
        <family val="1"/>
      </rPr>
      <t xml:space="preserve">) = </t>
    </r>
  </si>
  <si>
    <r>
      <t xml:space="preserve">Modulus of Elasticity of Masonry, </t>
    </r>
    <r>
      <rPr>
        <i/>
        <sz val="11"/>
        <color theme="1"/>
        <rFont val="Cambria"/>
        <family val="1"/>
      </rPr>
      <t>E</t>
    </r>
    <r>
      <rPr>
        <i/>
        <vertAlign val="subscript"/>
        <sz val="11"/>
        <color theme="1"/>
        <rFont val="Cambria"/>
        <family val="1"/>
      </rPr>
      <t>m</t>
    </r>
    <r>
      <rPr>
        <sz val="11"/>
        <color theme="1"/>
        <rFont val="Cambria"/>
        <family val="1"/>
      </rPr>
      <t xml:space="preserve"> (lb/in.</t>
    </r>
    <r>
      <rPr>
        <vertAlign val="superscript"/>
        <sz val="11"/>
        <color theme="1"/>
        <rFont val="Cambria"/>
        <family val="1"/>
      </rPr>
      <t>2</t>
    </r>
    <r>
      <rPr>
        <sz val="11"/>
        <color theme="1"/>
        <rFont val="Cambria"/>
        <family val="1"/>
      </rPr>
      <t xml:space="preserve">) = </t>
    </r>
  </si>
  <si>
    <r>
      <t xml:space="preserve">Modulus of Elasticity of Reinforcement, </t>
    </r>
    <r>
      <rPr>
        <i/>
        <sz val="11"/>
        <color theme="1"/>
        <rFont val="Cambria"/>
        <family val="1"/>
      </rPr>
      <t>E</t>
    </r>
    <r>
      <rPr>
        <i/>
        <vertAlign val="subscript"/>
        <sz val="11"/>
        <color theme="1"/>
        <rFont val="Cambria"/>
        <family val="1"/>
      </rPr>
      <t>s</t>
    </r>
    <r>
      <rPr>
        <sz val="11"/>
        <color theme="1"/>
        <rFont val="Cambria"/>
        <family val="1"/>
      </rPr>
      <t xml:space="preserve"> (lb/in.</t>
    </r>
    <r>
      <rPr>
        <vertAlign val="superscript"/>
        <sz val="11"/>
        <color theme="1"/>
        <rFont val="Cambria"/>
        <family val="1"/>
      </rPr>
      <t>2</t>
    </r>
    <r>
      <rPr>
        <sz val="11"/>
        <color theme="1"/>
        <rFont val="Cambria"/>
        <family val="1"/>
      </rPr>
      <t xml:space="preserve">) = </t>
    </r>
  </si>
  <si>
    <r>
      <t xml:space="preserve">Modular Ratio, </t>
    </r>
    <r>
      <rPr>
        <i/>
        <sz val="11"/>
        <color theme="1"/>
        <rFont val="Cambria"/>
        <family val="1"/>
      </rPr>
      <t>n</t>
    </r>
    <r>
      <rPr>
        <sz val="11"/>
        <color theme="1"/>
        <rFont val="Cambria"/>
        <family val="1"/>
      </rPr>
      <t xml:space="preserve"> = </t>
    </r>
  </si>
  <si>
    <r>
      <t xml:space="preserve">Area of Joint Reinforcement, </t>
    </r>
    <r>
      <rPr>
        <i/>
        <sz val="11"/>
        <color theme="1"/>
        <rFont val="Cambria"/>
        <family val="1"/>
      </rPr>
      <t>A</t>
    </r>
    <r>
      <rPr>
        <i/>
        <vertAlign val="subscript"/>
        <sz val="11"/>
        <color theme="1"/>
        <rFont val="Cambria"/>
        <family val="1"/>
      </rPr>
      <t>sJR</t>
    </r>
    <r>
      <rPr>
        <sz val="11"/>
        <color theme="1"/>
        <rFont val="Cambria"/>
        <family val="1"/>
      </rPr>
      <t xml:space="preserve"> (in.</t>
    </r>
    <r>
      <rPr>
        <vertAlign val="superscript"/>
        <sz val="11"/>
        <color theme="1"/>
        <rFont val="Cambria"/>
        <family val="1"/>
      </rPr>
      <t>2</t>
    </r>
    <r>
      <rPr>
        <sz val="11"/>
        <color theme="1"/>
        <rFont val="Cambria"/>
        <family val="1"/>
      </rPr>
      <t xml:space="preserve">/ft) = </t>
    </r>
  </si>
  <si>
    <r>
      <t xml:space="preserve">Net Moment of Inertia, </t>
    </r>
    <r>
      <rPr>
        <i/>
        <sz val="11"/>
        <color theme="1"/>
        <rFont val="Cambria"/>
        <family val="1"/>
      </rPr>
      <t>I</t>
    </r>
    <r>
      <rPr>
        <i/>
        <vertAlign val="subscript"/>
        <sz val="11"/>
        <color theme="1"/>
        <rFont val="Cambria"/>
        <family val="1"/>
      </rPr>
      <t>n</t>
    </r>
    <r>
      <rPr>
        <sz val="11"/>
        <color theme="1"/>
        <rFont val="Cambria"/>
        <family val="1"/>
      </rPr>
      <t xml:space="preserve"> (in.</t>
    </r>
    <r>
      <rPr>
        <vertAlign val="superscript"/>
        <sz val="11"/>
        <color theme="1"/>
        <rFont val="Cambria"/>
        <family val="1"/>
      </rPr>
      <t>4</t>
    </r>
    <r>
      <rPr>
        <sz val="11"/>
        <color theme="1"/>
        <rFont val="Cambria"/>
        <family val="1"/>
      </rPr>
      <t xml:space="preserve">/ft) = </t>
    </r>
  </si>
  <si>
    <r>
      <t xml:space="preserve">Depth of Compression Block, </t>
    </r>
    <r>
      <rPr>
        <i/>
        <sz val="11"/>
        <color theme="1"/>
        <rFont val="Cambria"/>
        <family val="1"/>
      </rPr>
      <t>a</t>
    </r>
    <r>
      <rPr>
        <sz val="11"/>
        <color theme="1"/>
        <rFont val="Cambria"/>
        <family val="1"/>
      </rPr>
      <t xml:space="preserve"> (in.) = </t>
    </r>
  </si>
  <si>
    <r>
      <t xml:space="preserve">Depth of Neutral Axis , </t>
    </r>
    <r>
      <rPr>
        <i/>
        <sz val="11"/>
        <color theme="1"/>
        <rFont val="Cambria"/>
        <family val="1"/>
      </rPr>
      <t>c</t>
    </r>
    <r>
      <rPr>
        <sz val="11"/>
        <color theme="1"/>
        <rFont val="Cambria"/>
        <family val="1"/>
      </rPr>
      <t xml:space="preserve"> (in.) = </t>
    </r>
  </si>
  <si>
    <r>
      <t xml:space="preserve">Design Flexural Strength, </t>
    </r>
    <r>
      <rPr>
        <i/>
        <sz val="11"/>
        <color theme="1"/>
        <rFont val="Cambria"/>
        <family val="1"/>
      </rPr>
      <t>ϕM</t>
    </r>
    <r>
      <rPr>
        <i/>
        <vertAlign val="subscript"/>
        <sz val="11"/>
        <color theme="1"/>
        <rFont val="Cambria"/>
        <family val="1"/>
      </rPr>
      <t>n</t>
    </r>
    <r>
      <rPr>
        <sz val="11"/>
        <color theme="1"/>
        <rFont val="Cambria"/>
        <family val="1"/>
      </rPr>
      <t xml:space="preserve"> (in.-lb/ft) = </t>
    </r>
  </si>
  <si>
    <r>
      <t xml:space="preserve">Cracking Moment, </t>
    </r>
    <r>
      <rPr>
        <i/>
        <sz val="11"/>
        <color theme="1"/>
        <rFont val="Cambria"/>
        <family val="1"/>
      </rPr>
      <t>M</t>
    </r>
    <r>
      <rPr>
        <i/>
        <vertAlign val="subscript"/>
        <sz val="11"/>
        <color theme="1"/>
        <rFont val="Cambria"/>
        <family val="1"/>
      </rPr>
      <t>cr</t>
    </r>
    <r>
      <rPr>
        <sz val="11"/>
        <color theme="1"/>
        <rFont val="Cambria"/>
        <family val="1"/>
      </rPr>
      <t xml:space="preserve"> (in.-lb/ft) = </t>
    </r>
  </si>
  <si>
    <r>
      <t xml:space="preserve">Allowable Stress Level Design Moment, </t>
    </r>
    <r>
      <rPr>
        <i/>
        <sz val="11"/>
        <color theme="1"/>
        <rFont val="Cambria"/>
        <family val="1"/>
      </rPr>
      <t>M</t>
    </r>
    <r>
      <rPr>
        <i/>
        <vertAlign val="subscript"/>
        <sz val="11"/>
        <color theme="1"/>
        <rFont val="Cambria"/>
        <family val="1"/>
      </rPr>
      <t>s</t>
    </r>
    <r>
      <rPr>
        <sz val="11"/>
        <color theme="1"/>
        <rFont val="Cambria"/>
        <family val="1"/>
      </rPr>
      <t xml:space="preserve"> (in.-lb/ft) = </t>
    </r>
  </si>
  <si>
    <r>
      <t xml:space="preserve">Cracked Moment of Inertia, </t>
    </r>
    <r>
      <rPr>
        <i/>
        <sz val="11"/>
        <color theme="1"/>
        <rFont val="Cambria"/>
        <family val="1"/>
      </rPr>
      <t>I</t>
    </r>
    <r>
      <rPr>
        <i/>
        <vertAlign val="subscript"/>
        <sz val="11"/>
        <color theme="1"/>
        <rFont val="Cambria"/>
        <family val="1"/>
      </rPr>
      <t>cr</t>
    </r>
    <r>
      <rPr>
        <sz val="11"/>
        <color theme="1"/>
        <rFont val="Cambria"/>
        <family val="1"/>
      </rPr>
      <t xml:space="preserve"> (in.</t>
    </r>
    <r>
      <rPr>
        <vertAlign val="superscript"/>
        <sz val="11"/>
        <color theme="1"/>
        <rFont val="Cambria"/>
        <family val="1"/>
      </rPr>
      <t>4</t>
    </r>
    <r>
      <rPr>
        <sz val="11"/>
        <color theme="1"/>
        <rFont val="Cambria"/>
        <family val="1"/>
      </rPr>
      <t xml:space="preserve">/ft) = </t>
    </r>
  </si>
  <si>
    <t>Assembly Properties</t>
  </si>
  <si>
    <t xml:space="preserve">Mortar Type = </t>
  </si>
  <si>
    <r>
      <t>CMU Density (lb/ft</t>
    </r>
    <r>
      <rPr>
        <vertAlign val="superscript"/>
        <sz val="11"/>
        <color theme="1"/>
        <rFont val="Cambria"/>
        <family val="1"/>
      </rPr>
      <t>3</t>
    </r>
    <r>
      <rPr>
        <sz val="11"/>
        <color theme="1"/>
        <rFont val="Cambria"/>
        <family val="1"/>
      </rPr>
      <t xml:space="preserve">) = </t>
    </r>
  </si>
  <si>
    <t xml:space="preserve">Axial Dead Load (lb/ft) = </t>
  </si>
  <si>
    <t xml:space="preserve">Axial Live Load (lb/ft) = </t>
  </si>
  <si>
    <r>
      <t xml:space="preserve">Ground Elevation Factor, </t>
    </r>
    <r>
      <rPr>
        <i/>
        <sz val="11"/>
        <color theme="1"/>
        <rFont val="Cambria"/>
        <family val="1"/>
      </rPr>
      <t>K</t>
    </r>
    <r>
      <rPr>
        <i/>
        <vertAlign val="subscript"/>
        <sz val="11"/>
        <color theme="1"/>
        <rFont val="Cambria"/>
        <family val="1"/>
      </rPr>
      <t>e</t>
    </r>
    <r>
      <rPr>
        <sz val="11"/>
        <color theme="1"/>
        <rFont val="Cambria"/>
        <family val="1"/>
      </rPr>
      <t xml:space="preserve"> = </t>
    </r>
  </si>
  <si>
    <r>
      <t xml:space="preserve">Vertical Wall Height, </t>
    </r>
    <r>
      <rPr>
        <i/>
        <sz val="11"/>
        <color theme="1"/>
        <rFont val="Cambria"/>
        <family val="1"/>
      </rPr>
      <t>H</t>
    </r>
    <r>
      <rPr>
        <sz val="11"/>
        <color theme="1"/>
        <rFont val="Cambria"/>
        <family val="1"/>
      </rPr>
      <t xml:space="preserve"> (ft) = </t>
    </r>
  </si>
  <si>
    <t xml:space="preserve">Size of Joint Reinforcement = </t>
  </si>
  <si>
    <t>9 gauge</t>
  </si>
  <si>
    <t>Design Loading</t>
  </si>
  <si>
    <r>
      <t>Out-of-Plane Live Load (lb/ft</t>
    </r>
    <r>
      <rPr>
        <vertAlign val="superscript"/>
        <sz val="11"/>
        <color theme="1"/>
        <rFont val="Cambria"/>
        <family val="1"/>
      </rPr>
      <t>2</t>
    </r>
    <r>
      <rPr>
        <sz val="11"/>
        <color theme="1"/>
        <rFont val="Cambria"/>
        <family val="1"/>
      </rPr>
      <t xml:space="preserve">) = </t>
    </r>
  </si>
  <si>
    <t xml:space="preserve">Ground Elevation (ft) = </t>
  </si>
  <si>
    <t xml:space="preserve">Building Enclosure Classification = </t>
  </si>
  <si>
    <t>Enclosed or Partially Open</t>
  </si>
  <si>
    <r>
      <t xml:space="preserve">Importance Factor, </t>
    </r>
    <r>
      <rPr>
        <i/>
        <sz val="11"/>
        <color theme="1"/>
        <rFont val="Cambria"/>
        <family val="1"/>
      </rPr>
      <t>I</t>
    </r>
    <r>
      <rPr>
        <i/>
        <vertAlign val="subscript"/>
        <sz val="11"/>
        <color theme="1"/>
        <rFont val="Cambria"/>
        <family val="1"/>
      </rPr>
      <t>p</t>
    </r>
    <r>
      <rPr>
        <sz val="11"/>
        <color theme="1"/>
        <rFont val="Cambria"/>
        <family val="1"/>
      </rPr>
      <t xml:space="preserve"> = </t>
    </r>
  </si>
  <si>
    <r>
      <t xml:space="preserve">Internal Design Wind Pressure, </t>
    </r>
    <r>
      <rPr>
        <i/>
        <sz val="11"/>
        <color theme="1"/>
        <rFont val="Cambria"/>
        <family val="1"/>
      </rPr>
      <t>p</t>
    </r>
    <r>
      <rPr>
        <sz val="11"/>
        <color theme="1"/>
        <rFont val="Cambria"/>
        <family val="1"/>
      </rPr>
      <t xml:space="preserve"> (lb/ft</t>
    </r>
    <r>
      <rPr>
        <vertAlign val="superscript"/>
        <sz val="11"/>
        <color theme="1"/>
        <rFont val="Cambria"/>
        <family val="1"/>
      </rPr>
      <t>2</t>
    </r>
    <r>
      <rPr>
        <sz val="11"/>
        <color theme="1"/>
        <rFont val="Cambria"/>
        <family val="1"/>
      </rPr>
      <t xml:space="preserve">) = </t>
    </r>
  </si>
  <si>
    <t>Superimposed Dead and Live Loads</t>
  </si>
  <si>
    <r>
      <t xml:space="preserve">Pressure Exposure Coefficient, </t>
    </r>
    <r>
      <rPr>
        <i/>
        <sz val="11"/>
        <color theme="1"/>
        <rFont val="Cambria"/>
        <family val="1"/>
      </rPr>
      <t>K</t>
    </r>
    <r>
      <rPr>
        <i/>
        <vertAlign val="subscript"/>
        <sz val="11"/>
        <color theme="1"/>
        <rFont val="Cambria"/>
        <family val="1"/>
      </rPr>
      <t>z</t>
    </r>
    <r>
      <rPr>
        <sz val="11"/>
        <color theme="1"/>
        <rFont val="Cambria"/>
        <family val="1"/>
      </rPr>
      <t xml:space="preserve"> = </t>
    </r>
  </si>
  <si>
    <r>
      <t xml:space="preserve">Directionality Factor, </t>
    </r>
    <r>
      <rPr>
        <i/>
        <sz val="11"/>
        <color theme="1"/>
        <rFont val="Cambria"/>
        <family val="1"/>
      </rPr>
      <t>K</t>
    </r>
    <r>
      <rPr>
        <i/>
        <vertAlign val="subscript"/>
        <sz val="11"/>
        <color theme="1"/>
        <rFont val="Cambria"/>
        <family val="1"/>
      </rPr>
      <t>d</t>
    </r>
    <r>
      <rPr>
        <sz val="11"/>
        <color theme="1"/>
        <rFont val="Cambria"/>
        <family val="1"/>
      </rPr>
      <t xml:space="preserve"> = </t>
    </r>
  </si>
  <si>
    <r>
      <t xml:space="preserve">Internal Pressure Coefficient, </t>
    </r>
    <r>
      <rPr>
        <i/>
        <sz val="11"/>
        <color theme="1"/>
        <rFont val="Cambria"/>
        <family val="1"/>
      </rPr>
      <t>GC</t>
    </r>
    <r>
      <rPr>
        <i/>
        <vertAlign val="subscript"/>
        <sz val="11"/>
        <color theme="1"/>
        <rFont val="Cambria"/>
        <family val="1"/>
      </rPr>
      <t>pi</t>
    </r>
    <r>
      <rPr>
        <sz val="11"/>
        <color theme="1"/>
        <rFont val="Cambria"/>
        <family val="1"/>
      </rPr>
      <t xml:space="preserve"> = </t>
    </r>
  </si>
  <si>
    <t>Height above grade (ft)</t>
  </si>
  <si>
    <r>
      <t xml:space="preserve">Pressure Exposure Coefficient, </t>
    </r>
    <r>
      <rPr>
        <i/>
        <sz val="11"/>
        <color theme="1"/>
        <rFont val="Cambria"/>
        <family val="1"/>
      </rPr>
      <t>K</t>
    </r>
    <r>
      <rPr>
        <i/>
        <vertAlign val="subscript"/>
        <sz val="11"/>
        <color theme="1"/>
        <rFont val="Cambria"/>
        <family val="1"/>
      </rPr>
      <t>z</t>
    </r>
  </si>
  <si>
    <r>
      <t xml:space="preserve">Design Short Period Spectral Response Parameter, </t>
    </r>
    <r>
      <rPr>
        <i/>
        <sz val="11"/>
        <color theme="1"/>
        <rFont val="Cambria"/>
        <family val="1"/>
      </rPr>
      <t>S</t>
    </r>
    <r>
      <rPr>
        <i/>
        <vertAlign val="subscript"/>
        <sz val="11"/>
        <color theme="1"/>
        <rFont val="Cambria"/>
        <family val="1"/>
      </rPr>
      <t>DS</t>
    </r>
    <r>
      <rPr>
        <sz val="11"/>
        <color theme="1"/>
        <rFont val="Cambria"/>
        <family val="1"/>
      </rPr>
      <t xml:space="preserve"> = </t>
    </r>
  </si>
  <si>
    <r>
      <t xml:space="preserve">Ductility Reduction Factor, </t>
    </r>
    <r>
      <rPr>
        <i/>
        <sz val="11"/>
        <color theme="1"/>
        <rFont val="Cambria"/>
        <family val="1"/>
      </rPr>
      <t>R</t>
    </r>
    <r>
      <rPr>
        <i/>
        <vertAlign val="subscript"/>
        <sz val="11"/>
        <color theme="1"/>
        <rFont val="Cambria"/>
        <family val="1"/>
      </rPr>
      <t>μ</t>
    </r>
    <r>
      <rPr>
        <sz val="11"/>
        <color theme="1"/>
        <rFont val="Cambria"/>
        <family val="1"/>
      </rPr>
      <t xml:space="preserve"> = </t>
    </r>
  </si>
  <si>
    <r>
      <t xml:space="preserve">Resonance Ductility Factor, </t>
    </r>
    <r>
      <rPr>
        <i/>
        <sz val="11"/>
        <color theme="1"/>
        <rFont val="Cambria"/>
        <family val="1"/>
      </rPr>
      <t>C</t>
    </r>
    <r>
      <rPr>
        <i/>
        <vertAlign val="subscript"/>
        <sz val="11"/>
        <color theme="1"/>
        <rFont val="Cambria"/>
        <family val="1"/>
      </rPr>
      <t>AR</t>
    </r>
    <r>
      <rPr>
        <sz val="11"/>
        <color theme="1"/>
        <rFont val="Cambria"/>
        <family val="1"/>
      </rPr>
      <t xml:space="preserve"> = </t>
    </r>
  </si>
  <si>
    <r>
      <t xml:space="preserve">Mapped Short Period Spectral Response Parameter, </t>
    </r>
    <r>
      <rPr>
        <i/>
        <sz val="11"/>
        <color theme="1"/>
        <rFont val="Cambria"/>
        <family val="1"/>
      </rPr>
      <t>S</t>
    </r>
    <r>
      <rPr>
        <i/>
        <vertAlign val="subscript"/>
        <sz val="11"/>
        <color theme="1"/>
        <rFont val="Cambria"/>
        <family val="1"/>
      </rPr>
      <t>MS</t>
    </r>
    <r>
      <rPr>
        <sz val="11"/>
        <color theme="1"/>
        <rFont val="Cambria"/>
        <family val="1"/>
      </rPr>
      <t xml:space="preserve"> = </t>
    </r>
  </si>
  <si>
    <t>Wind Loading</t>
  </si>
  <si>
    <t>Seismic Loading</t>
  </si>
  <si>
    <r>
      <t>1.6</t>
    </r>
    <r>
      <rPr>
        <i/>
        <sz val="11"/>
        <color theme="1"/>
        <rFont val="Cambria"/>
        <family val="1"/>
      </rPr>
      <t>L</t>
    </r>
    <r>
      <rPr>
        <sz val="11"/>
        <color theme="1"/>
        <rFont val="Cambria"/>
        <family val="1"/>
      </rPr>
      <t xml:space="preserve"> (lb/ft</t>
    </r>
    <r>
      <rPr>
        <vertAlign val="superscript"/>
        <sz val="11"/>
        <color theme="1"/>
        <rFont val="Cambria"/>
        <family val="1"/>
      </rPr>
      <t>2</t>
    </r>
    <r>
      <rPr>
        <sz val="11"/>
        <color theme="1"/>
        <rFont val="Cambria"/>
        <family val="1"/>
      </rPr>
      <t xml:space="preserve">) = </t>
    </r>
  </si>
  <si>
    <r>
      <t>1.0</t>
    </r>
    <r>
      <rPr>
        <i/>
        <sz val="11"/>
        <color theme="1"/>
        <rFont val="Cambria"/>
        <family val="1"/>
      </rPr>
      <t>E</t>
    </r>
    <r>
      <rPr>
        <i/>
        <vertAlign val="subscript"/>
        <sz val="11"/>
        <color theme="1"/>
        <rFont val="Cambria"/>
        <family val="1"/>
      </rPr>
      <t>h</t>
    </r>
    <r>
      <rPr>
        <sz val="11"/>
        <color theme="1"/>
        <rFont val="Cambria"/>
        <family val="1"/>
      </rPr>
      <t xml:space="preserve"> + 1.0</t>
    </r>
    <r>
      <rPr>
        <i/>
        <sz val="11"/>
        <color theme="1"/>
        <rFont val="Cambria"/>
        <family val="1"/>
      </rPr>
      <t>L</t>
    </r>
    <r>
      <rPr>
        <sz val="11"/>
        <color theme="1"/>
        <rFont val="Cambria"/>
        <family val="1"/>
      </rPr>
      <t xml:space="preserve"> (lb/ft</t>
    </r>
    <r>
      <rPr>
        <vertAlign val="superscript"/>
        <sz val="11"/>
        <color theme="1"/>
        <rFont val="Cambria"/>
        <family val="1"/>
      </rPr>
      <t>2</t>
    </r>
    <r>
      <rPr>
        <sz val="11"/>
        <color theme="1"/>
        <rFont val="Cambria"/>
        <family val="1"/>
      </rPr>
      <t xml:space="preserve">) = </t>
    </r>
  </si>
  <si>
    <r>
      <t>1.0</t>
    </r>
    <r>
      <rPr>
        <i/>
        <sz val="11"/>
        <color theme="1"/>
        <rFont val="Cambria"/>
        <family val="1"/>
      </rPr>
      <t>W</t>
    </r>
    <r>
      <rPr>
        <sz val="11"/>
        <color theme="1"/>
        <rFont val="Cambria"/>
        <family val="1"/>
      </rPr>
      <t xml:space="preserve"> + 1.0</t>
    </r>
    <r>
      <rPr>
        <i/>
        <sz val="11"/>
        <color theme="1"/>
        <rFont val="Cambria"/>
        <family val="1"/>
      </rPr>
      <t>L</t>
    </r>
    <r>
      <rPr>
        <sz val="11"/>
        <color theme="1"/>
        <rFont val="Cambria"/>
        <family val="1"/>
      </rPr>
      <t xml:space="preserve"> (lb/ft</t>
    </r>
    <r>
      <rPr>
        <vertAlign val="superscript"/>
        <sz val="11"/>
        <color theme="1"/>
        <rFont val="Cambria"/>
        <family val="1"/>
      </rPr>
      <t>2</t>
    </r>
    <r>
      <rPr>
        <sz val="11"/>
        <color theme="1"/>
        <rFont val="Cambria"/>
        <family val="1"/>
      </rPr>
      <t xml:space="preserve">) = </t>
    </r>
  </si>
  <si>
    <r>
      <t>1.2</t>
    </r>
    <r>
      <rPr>
        <i/>
        <sz val="11"/>
        <color theme="1"/>
        <rFont val="Cambria"/>
        <family val="1"/>
      </rPr>
      <t>D</t>
    </r>
    <r>
      <rPr>
        <sz val="11"/>
        <color theme="1"/>
        <rFont val="Cambria"/>
        <family val="1"/>
      </rPr>
      <t xml:space="preserve"> + 1.6</t>
    </r>
    <r>
      <rPr>
        <i/>
        <sz val="11"/>
        <color theme="1"/>
        <rFont val="Cambria"/>
        <family val="1"/>
      </rPr>
      <t>L</t>
    </r>
    <r>
      <rPr>
        <sz val="11"/>
        <color theme="1"/>
        <rFont val="Cambria"/>
        <family val="1"/>
      </rPr>
      <t xml:space="preserve"> (lb/ft) = </t>
    </r>
  </si>
  <si>
    <r>
      <t>1.4</t>
    </r>
    <r>
      <rPr>
        <i/>
        <sz val="11"/>
        <color theme="1"/>
        <rFont val="Cambria"/>
        <family val="1"/>
      </rPr>
      <t>D</t>
    </r>
    <r>
      <rPr>
        <sz val="11"/>
        <color theme="1"/>
        <rFont val="Cambria"/>
        <family val="1"/>
      </rPr>
      <t xml:space="preserve"> (lb/ft) = </t>
    </r>
  </si>
  <si>
    <r>
      <t>0.9</t>
    </r>
    <r>
      <rPr>
        <i/>
        <sz val="11"/>
        <color theme="1"/>
        <rFont val="Cambria"/>
        <family val="1"/>
      </rPr>
      <t>D</t>
    </r>
    <r>
      <rPr>
        <sz val="11"/>
        <color theme="1"/>
        <rFont val="Cambria"/>
        <family val="1"/>
      </rPr>
      <t xml:space="preserve"> (lb/ft) = </t>
    </r>
  </si>
  <si>
    <r>
      <t>1.2</t>
    </r>
    <r>
      <rPr>
        <i/>
        <sz val="11"/>
        <color theme="1"/>
        <rFont val="Cambria"/>
        <family val="1"/>
      </rPr>
      <t>D</t>
    </r>
    <r>
      <rPr>
        <sz val="11"/>
        <color theme="1"/>
        <rFont val="Cambria"/>
        <family val="1"/>
      </rPr>
      <t xml:space="preserve"> + 1.0</t>
    </r>
    <r>
      <rPr>
        <i/>
        <sz val="11"/>
        <color theme="1"/>
        <rFont val="Cambria"/>
        <family val="1"/>
      </rPr>
      <t>E</t>
    </r>
    <r>
      <rPr>
        <i/>
        <vertAlign val="subscript"/>
        <sz val="11"/>
        <color theme="1"/>
        <rFont val="Cambria"/>
        <family val="1"/>
      </rPr>
      <t>v</t>
    </r>
    <r>
      <rPr>
        <sz val="11"/>
        <color theme="1"/>
        <rFont val="Cambria"/>
        <family val="1"/>
      </rPr>
      <t xml:space="preserve"> + 1.0</t>
    </r>
    <r>
      <rPr>
        <i/>
        <sz val="11"/>
        <color theme="1"/>
        <rFont val="Cambria"/>
        <family val="1"/>
      </rPr>
      <t>L</t>
    </r>
    <r>
      <rPr>
        <sz val="11"/>
        <color theme="1"/>
        <rFont val="Cambria"/>
        <family val="1"/>
      </rPr>
      <t xml:space="preserve"> (lb/ft) = </t>
    </r>
  </si>
  <si>
    <r>
      <t>0.9</t>
    </r>
    <r>
      <rPr>
        <i/>
        <sz val="11"/>
        <color theme="1"/>
        <rFont val="Cambria"/>
        <family val="1"/>
      </rPr>
      <t>D</t>
    </r>
    <r>
      <rPr>
        <sz val="11"/>
        <color theme="1"/>
        <rFont val="Cambria"/>
        <family val="1"/>
      </rPr>
      <t xml:space="preserve"> - 1.0</t>
    </r>
    <r>
      <rPr>
        <i/>
        <sz val="11"/>
        <color theme="1"/>
        <rFont val="Cambria"/>
        <family val="1"/>
      </rPr>
      <t>E</t>
    </r>
    <r>
      <rPr>
        <i/>
        <vertAlign val="subscript"/>
        <sz val="11"/>
        <color theme="1"/>
        <rFont val="Cambria"/>
        <family val="1"/>
      </rPr>
      <t>v</t>
    </r>
    <r>
      <rPr>
        <sz val="11"/>
        <color theme="1"/>
        <rFont val="Cambria"/>
        <family val="1"/>
      </rPr>
      <t xml:space="preserve"> (lb/ft) = </t>
    </r>
  </si>
  <si>
    <t xml:space="preserve">Controlling Minimum Factored Axial Load (lb/ft) = </t>
  </si>
  <si>
    <t xml:space="preserve">Controlling Maximum Factored Axial Load (lb/ft) = </t>
  </si>
  <si>
    <r>
      <t>1.0</t>
    </r>
    <r>
      <rPr>
        <i/>
        <sz val="11"/>
        <color theme="1"/>
        <rFont val="Cambria"/>
        <family val="1"/>
      </rPr>
      <t>L</t>
    </r>
    <r>
      <rPr>
        <sz val="11"/>
        <color theme="1"/>
        <rFont val="Cambria"/>
        <family val="1"/>
      </rPr>
      <t xml:space="preserve"> (lb/ft</t>
    </r>
    <r>
      <rPr>
        <vertAlign val="superscript"/>
        <sz val="11"/>
        <color theme="1"/>
        <rFont val="Cambria"/>
        <family val="1"/>
      </rPr>
      <t>2</t>
    </r>
    <r>
      <rPr>
        <sz val="11"/>
        <color theme="1"/>
        <rFont val="Cambria"/>
        <family val="1"/>
      </rPr>
      <t xml:space="preserve">) = </t>
    </r>
  </si>
  <si>
    <r>
      <t>0.6</t>
    </r>
    <r>
      <rPr>
        <i/>
        <sz val="11"/>
        <color theme="1"/>
        <rFont val="Cambria"/>
        <family val="1"/>
      </rPr>
      <t>W</t>
    </r>
    <r>
      <rPr>
        <sz val="11"/>
        <color theme="1"/>
        <rFont val="Cambria"/>
        <family val="1"/>
      </rPr>
      <t xml:space="preserve"> (lb/ft</t>
    </r>
    <r>
      <rPr>
        <vertAlign val="superscript"/>
        <sz val="11"/>
        <color theme="1"/>
        <rFont val="Cambria"/>
        <family val="1"/>
      </rPr>
      <t>2</t>
    </r>
    <r>
      <rPr>
        <sz val="11"/>
        <color theme="1"/>
        <rFont val="Cambria"/>
        <family val="1"/>
      </rPr>
      <t xml:space="preserve">) = </t>
    </r>
  </si>
  <si>
    <r>
      <t>0.75</t>
    </r>
    <r>
      <rPr>
        <i/>
        <sz val="11"/>
        <color theme="1"/>
        <rFont val="Cambria"/>
        <family val="1"/>
      </rPr>
      <t>L</t>
    </r>
    <r>
      <rPr>
        <sz val="11"/>
        <color theme="1"/>
        <rFont val="Cambria"/>
        <family val="1"/>
      </rPr>
      <t xml:space="preserve"> + 0.45</t>
    </r>
    <r>
      <rPr>
        <i/>
        <sz val="11"/>
        <color theme="1"/>
        <rFont val="Cambria"/>
        <family val="1"/>
      </rPr>
      <t>W</t>
    </r>
    <r>
      <rPr>
        <sz val="11"/>
        <color theme="1"/>
        <rFont val="Cambria"/>
        <family val="1"/>
      </rPr>
      <t xml:space="preserve"> (lb/ft</t>
    </r>
    <r>
      <rPr>
        <vertAlign val="superscript"/>
        <sz val="11"/>
        <color theme="1"/>
        <rFont val="Cambria"/>
        <family val="1"/>
      </rPr>
      <t>2</t>
    </r>
    <r>
      <rPr>
        <sz val="11"/>
        <color theme="1"/>
        <rFont val="Cambria"/>
        <family val="1"/>
      </rPr>
      <t xml:space="preserve">) = </t>
    </r>
  </si>
  <si>
    <r>
      <t>0.7</t>
    </r>
    <r>
      <rPr>
        <i/>
        <sz val="11"/>
        <color theme="1"/>
        <rFont val="Cambria"/>
        <family val="1"/>
      </rPr>
      <t>E</t>
    </r>
    <r>
      <rPr>
        <i/>
        <vertAlign val="subscript"/>
        <sz val="11"/>
        <color theme="1"/>
        <rFont val="Cambria"/>
        <family val="1"/>
      </rPr>
      <t>h</t>
    </r>
    <r>
      <rPr>
        <sz val="11"/>
        <color theme="1"/>
        <rFont val="Cambria"/>
        <family val="1"/>
      </rPr>
      <t xml:space="preserve"> (lb/ft</t>
    </r>
    <r>
      <rPr>
        <vertAlign val="superscript"/>
        <sz val="11"/>
        <color theme="1"/>
        <rFont val="Cambria"/>
        <family val="1"/>
      </rPr>
      <t>2</t>
    </r>
    <r>
      <rPr>
        <sz val="11"/>
        <color theme="1"/>
        <rFont val="Cambria"/>
        <family val="1"/>
      </rPr>
      <t xml:space="preserve">) = </t>
    </r>
  </si>
  <si>
    <r>
      <t>0.525</t>
    </r>
    <r>
      <rPr>
        <i/>
        <sz val="11"/>
        <color theme="1"/>
        <rFont val="Cambria"/>
        <family val="1"/>
      </rPr>
      <t>E</t>
    </r>
    <r>
      <rPr>
        <i/>
        <vertAlign val="subscript"/>
        <sz val="11"/>
        <color theme="1"/>
        <rFont val="Cambria"/>
        <family val="1"/>
      </rPr>
      <t>h</t>
    </r>
    <r>
      <rPr>
        <sz val="11"/>
        <color theme="1"/>
        <rFont val="Cambria"/>
        <family val="1"/>
      </rPr>
      <t xml:space="preserve"> + 0.75</t>
    </r>
    <r>
      <rPr>
        <i/>
        <sz val="11"/>
        <color theme="1"/>
        <rFont val="Cambria"/>
        <family val="1"/>
      </rPr>
      <t>L</t>
    </r>
    <r>
      <rPr>
        <sz val="11"/>
        <color theme="1"/>
        <rFont val="Cambria"/>
        <family val="1"/>
      </rPr>
      <t xml:space="preserve"> (lb/ft</t>
    </r>
    <r>
      <rPr>
        <vertAlign val="superscript"/>
        <sz val="11"/>
        <color theme="1"/>
        <rFont val="Cambria"/>
        <family val="1"/>
      </rPr>
      <t>2</t>
    </r>
    <r>
      <rPr>
        <sz val="11"/>
        <color theme="1"/>
        <rFont val="Cambria"/>
        <family val="1"/>
      </rPr>
      <t xml:space="preserve">) = </t>
    </r>
  </si>
  <si>
    <r>
      <t xml:space="preserve">Effective Depth of Joint Reinforcement, </t>
    </r>
    <r>
      <rPr>
        <i/>
        <sz val="11"/>
        <color theme="1"/>
        <rFont val="Cambria"/>
        <family val="1"/>
      </rPr>
      <t>d</t>
    </r>
    <r>
      <rPr>
        <i/>
        <vertAlign val="subscript"/>
        <sz val="11"/>
        <color theme="1"/>
        <rFont val="Cambria"/>
        <family val="1"/>
      </rPr>
      <t>JR</t>
    </r>
    <r>
      <rPr>
        <sz val="11"/>
        <color theme="1"/>
        <rFont val="Cambria"/>
        <family val="1"/>
      </rPr>
      <t xml:space="preserve"> (in.) = </t>
    </r>
  </si>
  <si>
    <r>
      <t xml:space="preserve">Maximum Permitted Deflection, </t>
    </r>
    <r>
      <rPr>
        <i/>
        <sz val="11"/>
        <color theme="1"/>
        <rFont val="Cambria"/>
        <family val="1"/>
      </rPr>
      <t>δ</t>
    </r>
    <r>
      <rPr>
        <i/>
        <vertAlign val="subscript"/>
        <sz val="11"/>
        <color theme="1"/>
        <rFont val="Cambria"/>
        <family val="1"/>
      </rPr>
      <t>maxTMS</t>
    </r>
    <r>
      <rPr>
        <sz val="11"/>
        <color theme="1"/>
        <rFont val="Cambria"/>
        <family val="1"/>
      </rPr>
      <t xml:space="preserve"> (in.) = </t>
    </r>
  </si>
  <si>
    <r>
      <t xml:space="preserve">Calculated Deflection, </t>
    </r>
    <r>
      <rPr>
        <i/>
        <sz val="11"/>
        <color theme="1"/>
        <rFont val="Cambria"/>
        <family val="1"/>
      </rPr>
      <t>δ</t>
    </r>
    <r>
      <rPr>
        <i/>
        <vertAlign val="subscript"/>
        <sz val="11"/>
        <color theme="1"/>
        <rFont val="Cambria"/>
        <family val="1"/>
      </rPr>
      <t>sTMS</t>
    </r>
    <r>
      <rPr>
        <sz val="11"/>
        <color theme="1"/>
        <rFont val="Cambria"/>
        <family val="1"/>
      </rPr>
      <t xml:space="preserve"> (in.) = </t>
    </r>
  </si>
  <si>
    <r>
      <t xml:space="preserve">Calculated Deflection, </t>
    </r>
    <r>
      <rPr>
        <i/>
        <sz val="11"/>
        <color theme="1"/>
        <rFont val="Cambria"/>
        <family val="1"/>
      </rPr>
      <t>δ</t>
    </r>
    <r>
      <rPr>
        <i/>
        <vertAlign val="subscript"/>
        <sz val="11"/>
        <color theme="1"/>
        <rFont val="Cambria"/>
        <family val="1"/>
      </rPr>
      <t>sIBC</t>
    </r>
    <r>
      <rPr>
        <sz val="11"/>
        <color theme="1"/>
        <rFont val="Cambria"/>
        <family val="1"/>
      </rPr>
      <t xml:space="preserve"> (in.) = </t>
    </r>
  </si>
  <si>
    <r>
      <t xml:space="preserve">Maximum Permitted Deflection, </t>
    </r>
    <r>
      <rPr>
        <i/>
        <sz val="11"/>
        <color theme="1"/>
        <rFont val="Cambria"/>
        <family val="1"/>
      </rPr>
      <t>δ</t>
    </r>
    <r>
      <rPr>
        <i/>
        <vertAlign val="subscript"/>
        <sz val="11"/>
        <color theme="1"/>
        <rFont val="Cambria"/>
        <family val="1"/>
      </rPr>
      <t>maxIBC</t>
    </r>
    <r>
      <rPr>
        <sz val="11"/>
        <color theme="1"/>
        <rFont val="Cambria"/>
        <family val="1"/>
      </rPr>
      <t xml:space="preserve"> (in.) = </t>
    </r>
  </si>
  <si>
    <r>
      <t xml:space="preserve">Area of Joint Reinforcement, </t>
    </r>
    <r>
      <rPr>
        <i/>
        <sz val="11"/>
        <color theme="1"/>
        <rFont val="Cambria"/>
        <family val="1"/>
      </rPr>
      <t>A</t>
    </r>
    <r>
      <rPr>
        <i/>
        <vertAlign val="subscript"/>
        <sz val="11"/>
        <color theme="1"/>
        <rFont val="Cambria"/>
        <family val="1"/>
      </rPr>
      <t>sJR</t>
    </r>
    <r>
      <rPr>
        <sz val="11"/>
        <color theme="1"/>
        <rFont val="Cambria"/>
        <family val="1"/>
      </rPr>
      <t xml:space="preserve"> (in.</t>
    </r>
    <r>
      <rPr>
        <vertAlign val="superscript"/>
        <sz val="11"/>
        <color theme="1"/>
        <rFont val="Cambria"/>
        <family val="1"/>
      </rPr>
      <t>2</t>
    </r>
    <r>
      <rPr>
        <sz val="11"/>
        <color theme="1"/>
        <rFont val="Cambria"/>
        <family val="1"/>
      </rPr>
      <t xml:space="preserve">) = </t>
    </r>
  </si>
  <si>
    <t>Design Checks</t>
  </si>
  <si>
    <t xml:space="preserve">Out-of-Plane Shear Utilization = </t>
  </si>
  <si>
    <t xml:space="preserve">Bond Pattern = </t>
  </si>
  <si>
    <t xml:space="preserve">DISCLAIMER: The Block Design Collective (“BDC”) does not make any representations or warranties with respect to the accuracy or suitability of this information, and persons making use of this information do so at their own risk. BDC disclaims liability for damages of any kind, including any special, indirect, or consequential damages, which may result from use of this information. This information is not to be interpreted as indicating compliance with, or waiver of, any applicable building code, ordinance, standard or law.  </t>
  </si>
  <si>
    <t>Axial Load (Uniform Only)</t>
  </si>
  <si>
    <t>Live Load (Uniform Only)</t>
  </si>
  <si>
    <t>Wind Load (Uniform Only)</t>
  </si>
  <si>
    <t>Seismic Load (Uniform Only)</t>
  </si>
  <si>
    <t>B</t>
  </si>
  <si>
    <r>
      <t xml:space="preserve">Specified Yield Strength, </t>
    </r>
    <r>
      <rPr>
        <i/>
        <sz val="11"/>
        <color theme="1"/>
        <rFont val="Cambria"/>
        <family val="1"/>
      </rPr>
      <t>f</t>
    </r>
    <r>
      <rPr>
        <i/>
        <vertAlign val="subscript"/>
        <sz val="11"/>
        <color theme="1"/>
        <rFont val="Cambria"/>
        <family val="1"/>
      </rPr>
      <t>yJR</t>
    </r>
    <r>
      <rPr>
        <sz val="11"/>
        <color theme="1"/>
        <rFont val="Cambria"/>
        <family val="1"/>
      </rPr>
      <t xml:space="preserve"> (lb/in.</t>
    </r>
    <r>
      <rPr>
        <vertAlign val="superscript"/>
        <sz val="11"/>
        <color theme="1"/>
        <rFont val="Cambria"/>
        <family val="1"/>
      </rPr>
      <t>2</t>
    </r>
    <r>
      <rPr>
        <sz val="11"/>
        <color theme="1"/>
        <rFont val="Cambria"/>
        <family val="1"/>
      </rPr>
      <t xml:space="preserve">) = </t>
    </r>
  </si>
  <si>
    <t>Horizontal Joint Reinforcement</t>
  </si>
  <si>
    <r>
      <t>Controlling Out-of-Plane Factored Load (lb/ft</t>
    </r>
    <r>
      <rPr>
        <vertAlign val="superscript"/>
        <sz val="11"/>
        <color theme="1"/>
        <rFont val="Cambria"/>
        <family val="1"/>
      </rPr>
      <t>2</t>
    </r>
    <r>
      <rPr>
        <sz val="11"/>
        <color theme="1"/>
        <rFont val="Cambria"/>
        <family val="1"/>
      </rPr>
      <t xml:space="preserve">) = </t>
    </r>
  </si>
  <si>
    <t>Medium Weight</t>
  </si>
  <si>
    <t xml:space="preserve">Span Direction = </t>
  </si>
  <si>
    <t>Horizontal</t>
  </si>
  <si>
    <t xml:space="preserve">Support Conditions = </t>
  </si>
  <si>
    <t>Simple Support</t>
  </si>
  <si>
    <t xml:space="preserve">Span Direction, Support, and Design Modeling= </t>
  </si>
  <si>
    <t>Horizontal - Reinforced - Simple Support</t>
  </si>
  <si>
    <r>
      <t xml:space="preserve">Nominal CMU Thickness, </t>
    </r>
    <r>
      <rPr>
        <i/>
        <sz val="11"/>
        <color theme="1"/>
        <rFont val="Cambria"/>
        <family val="1"/>
      </rPr>
      <t>t</t>
    </r>
    <r>
      <rPr>
        <sz val="11"/>
        <color theme="1"/>
        <rFont val="Cambria"/>
        <family val="1"/>
      </rPr>
      <t xml:space="preserve"> (in.) = </t>
    </r>
  </si>
  <si>
    <t>Lightweight</t>
  </si>
  <si>
    <t>Normal Weight</t>
  </si>
  <si>
    <t>CMU Density Class</t>
  </si>
  <si>
    <r>
      <t xml:space="preserve">Specified CMU Thickness, </t>
    </r>
    <r>
      <rPr>
        <i/>
        <sz val="11"/>
        <color theme="1"/>
        <rFont val="Cambria"/>
        <family val="1"/>
      </rPr>
      <t>t</t>
    </r>
    <r>
      <rPr>
        <i/>
        <vertAlign val="subscript"/>
        <sz val="11"/>
        <color theme="1"/>
        <rFont val="Cambria"/>
        <family val="1"/>
      </rPr>
      <t>sp</t>
    </r>
    <r>
      <rPr>
        <sz val="11"/>
        <color theme="1"/>
        <rFont val="Cambria"/>
        <family val="1"/>
      </rPr>
      <t xml:space="preserve"> (in.) = </t>
    </r>
  </si>
  <si>
    <r>
      <t>Percent Solid of Assembly (lb/ft</t>
    </r>
    <r>
      <rPr>
        <vertAlign val="superscript"/>
        <sz val="11"/>
        <color theme="1"/>
        <rFont val="Cambria"/>
        <family val="1"/>
      </rPr>
      <t>3</t>
    </r>
    <r>
      <rPr>
        <sz val="11"/>
        <color theme="1"/>
        <rFont val="Cambria"/>
        <family val="1"/>
      </rPr>
      <t xml:space="preserve">) = </t>
    </r>
  </si>
  <si>
    <r>
      <t>Assembly Weight (lb/ft</t>
    </r>
    <r>
      <rPr>
        <vertAlign val="superscript"/>
        <sz val="11"/>
        <color theme="1"/>
        <rFont val="Cambria"/>
        <family val="1"/>
      </rPr>
      <t>2</t>
    </r>
    <r>
      <rPr>
        <sz val="11"/>
        <color theme="1"/>
        <rFont val="Cambria"/>
        <family val="1"/>
      </rPr>
      <t xml:space="preserve">) = </t>
    </r>
  </si>
  <si>
    <t xml:space="preserve">Reinforced or Unreinforced = </t>
  </si>
  <si>
    <t xml:space="preserve">Mortar Cement Type = </t>
  </si>
  <si>
    <t>Span Direction</t>
  </si>
  <si>
    <t>Vertical</t>
  </si>
  <si>
    <t>M/S</t>
  </si>
  <si>
    <t>N</t>
  </si>
  <si>
    <r>
      <t>Modulus of Rupture (lb/in.</t>
    </r>
    <r>
      <rPr>
        <vertAlign val="superscript"/>
        <sz val="11"/>
        <color theme="1"/>
        <rFont val="Cambria"/>
        <family val="1"/>
      </rPr>
      <t>2</t>
    </r>
    <r>
      <rPr>
        <sz val="11"/>
        <color theme="1"/>
        <rFont val="Cambria"/>
        <family val="1"/>
      </rPr>
      <t xml:space="preserve">) = </t>
    </r>
  </si>
  <si>
    <r>
      <t xml:space="preserve">Assembly Height, </t>
    </r>
    <r>
      <rPr>
        <i/>
        <sz val="11"/>
        <color theme="1"/>
        <rFont val="Cambria"/>
        <family val="1"/>
      </rPr>
      <t>H</t>
    </r>
    <r>
      <rPr>
        <sz val="11"/>
        <color theme="1"/>
        <rFont val="Cambria"/>
        <family val="1"/>
      </rPr>
      <t xml:space="preserve"> (ft) = </t>
    </r>
  </si>
  <si>
    <r>
      <t xml:space="preserve">Assembly Length, </t>
    </r>
    <r>
      <rPr>
        <i/>
        <sz val="11"/>
        <color theme="1"/>
        <rFont val="Cambria"/>
        <family val="1"/>
      </rPr>
      <t>L</t>
    </r>
    <r>
      <rPr>
        <sz val="11"/>
        <color theme="1"/>
        <rFont val="Cambria"/>
        <family val="1"/>
      </rPr>
      <t xml:space="preserve"> (ft) = </t>
    </r>
  </si>
  <si>
    <t xml:space="preserve">Type of Assembly = </t>
  </si>
  <si>
    <t xml:space="preserve">Height of Wall Base Above Grade (ft) = </t>
  </si>
  <si>
    <t xml:space="preserve">Location of Assembly = </t>
  </si>
  <si>
    <t>Interior</t>
  </si>
  <si>
    <r>
      <t xml:space="preserve">Gross Surface Area of Assembly, </t>
    </r>
    <r>
      <rPr>
        <i/>
        <sz val="11"/>
        <color theme="1"/>
        <rFont val="Cambria"/>
        <family val="1"/>
      </rPr>
      <t>A</t>
    </r>
    <r>
      <rPr>
        <i/>
        <vertAlign val="subscript"/>
        <sz val="11"/>
        <color theme="1"/>
        <rFont val="Cambria"/>
        <family val="1"/>
      </rPr>
      <t>wg</t>
    </r>
    <r>
      <rPr>
        <sz val="11"/>
        <color theme="1"/>
        <rFont val="Cambria"/>
        <family val="1"/>
      </rPr>
      <t xml:space="preserve"> (ft</t>
    </r>
    <r>
      <rPr>
        <vertAlign val="superscript"/>
        <sz val="11"/>
        <color theme="1"/>
        <rFont val="Cambria"/>
        <family val="1"/>
      </rPr>
      <t>2</t>
    </r>
    <r>
      <rPr>
        <sz val="11"/>
        <color theme="1"/>
        <rFont val="Cambria"/>
        <family val="1"/>
      </rPr>
      <t xml:space="preserve">) = </t>
    </r>
  </si>
  <si>
    <r>
      <t xml:space="preserve">Net Surface Area of Assembly, </t>
    </r>
    <r>
      <rPr>
        <i/>
        <sz val="11"/>
        <color theme="1"/>
        <rFont val="Cambria"/>
        <family val="1"/>
      </rPr>
      <t>A</t>
    </r>
    <r>
      <rPr>
        <i/>
        <vertAlign val="subscript"/>
        <sz val="11"/>
        <color theme="1"/>
        <rFont val="Cambria"/>
        <family val="1"/>
      </rPr>
      <t>ng</t>
    </r>
    <r>
      <rPr>
        <sz val="11"/>
        <color theme="1"/>
        <rFont val="Cambria"/>
        <family val="1"/>
      </rPr>
      <t xml:space="preserve"> (ft</t>
    </r>
    <r>
      <rPr>
        <vertAlign val="superscript"/>
        <sz val="11"/>
        <color theme="1"/>
        <rFont val="Cambria"/>
        <family val="1"/>
      </rPr>
      <t>2</t>
    </r>
    <r>
      <rPr>
        <sz val="11"/>
        <color theme="1"/>
        <rFont val="Cambria"/>
        <family val="1"/>
      </rPr>
      <t xml:space="preserve">) = </t>
    </r>
  </si>
  <si>
    <r>
      <t xml:space="preserve">Elevation of Mid-Wall Height Above Grade, </t>
    </r>
    <r>
      <rPr>
        <i/>
        <sz val="11"/>
        <color theme="1"/>
        <rFont val="Cambria"/>
        <family val="1"/>
      </rPr>
      <t>z</t>
    </r>
    <r>
      <rPr>
        <sz val="11"/>
        <color theme="1"/>
        <rFont val="Cambria"/>
        <family val="1"/>
      </rPr>
      <t xml:space="preserve"> (ft) = </t>
    </r>
  </si>
  <si>
    <r>
      <t xml:space="preserve">Velocity Pressure, </t>
    </r>
    <r>
      <rPr>
        <i/>
        <sz val="11"/>
        <color theme="1"/>
        <rFont val="Cambria"/>
        <family val="1"/>
      </rPr>
      <t>q</t>
    </r>
    <r>
      <rPr>
        <i/>
        <vertAlign val="subscript"/>
        <sz val="11"/>
        <color theme="1"/>
        <rFont val="Cambria"/>
        <family val="1"/>
      </rPr>
      <t>z</t>
    </r>
    <r>
      <rPr>
        <sz val="11"/>
        <color theme="1"/>
        <rFont val="Cambria"/>
        <family val="1"/>
      </rPr>
      <t xml:space="preserve"> (lb/ft</t>
    </r>
    <r>
      <rPr>
        <vertAlign val="superscript"/>
        <sz val="11"/>
        <color theme="1"/>
        <rFont val="Cambria"/>
        <family val="1"/>
      </rPr>
      <t>2</t>
    </r>
    <r>
      <rPr>
        <sz val="11"/>
        <color theme="1"/>
        <rFont val="Cambria"/>
        <family val="1"/>
      </rPr>
      <t xml:space="preserve">) = </t>
    </r>
  </si>
  <si>
    <r>
      <t xml:space="preserve">Gust-Effect Factor, </t>
    </r>
    <r>
      <rPr>
        <i/>
        <sz val="11"/>
        <color theme="1"/>
        <rFont val="Cambria"/>
        <family val="1"/>
      </rPr>
      <t>G</t>
    </r>
    <r>
      <rPr>
        <sz val="11"/>
        <color theme="1"/>
        <rFont val="Cambria"/>
        <family val="1"/>
      </rPr>
      <t xml:space="preserve"> = </t>
    </r>
  </si>
  <si>
    <t>Modulus of Rupture Values</t>
  </si>
  <si>
    <t>Selected Mortar</t>
  </si>
  <si>
    <r>
      <t xml:space="preserve">Force Coefficient, </t>
    </r>
    <r>
      <rPr>
        <i/>
        <sz val="11"/>
        <color theme="1"/>
        <rFont val="Cambria"/>
        <family val="1"/>
      </rPr>
      <t>C</t>
    </r>
    <r>
      <rPr>
        <i/>
        <vertAlign val="subscript"/>
        <sz val="11"/>
        <color theme="1"/>
        <rFont val="Cambria"/>
        <family val="1"/>
      </rPr>
      <t>f</t>
    </r>
    <r>
      <rPr>
        <sz val="11"/>
        <color theme="1"/>
        <rFont val="Cambria"/>
        <family val="1"/>
      </rPr>
      <t xml:space="preserve"> = </t>
    </r>
  </si>
  <si>
    <r>
      <t xml:space="preserve">Exterior Design Wind Pressure, </t>
    </r>
    <r>
      <rPr>
        <i/>
        <sz val="11"/>
        <color theme="1"/>
        <rFont val="Cambria"/>
        <family val="1"/>
      </rPr>
      <t>F</t>
    </r>
    <r>
      <rPr>
        <sz val="11"/>
        <color theme="1"/>
        <rFont val="Cambria"/>
        <family val="1"/>
      </rPr>
      <t xml:space="preserve"> (lb/ft</t>
    </r>
    <r>
      <rPr>
        <vertAlign val="superscript"/>
        <sz val="11"/>
        <color theme="1"/>
        <rFont val="Cambria"/>
        <family val="1"/>
      </rPr>
      <t>2</t>
    </r>
    <r>
      <rPr>
        <sz val="11"/>
        <color theme="1"/>
        <rFont val="Cambria"/>
        <family val="1"/>
      </rPr>
      <t xml:space="preserve">) = </t>
    </r>
  </si>
  <si>
    <r>
      <t>Governing Design Wind Pressure (lb/ft</t>
    </r>
    <r>
      <rPr>
        <vertAlign val="superscript"/>
        <sz val="11"/>
        <color theme="1"/>
        <rFont val="Cambria"/>
        <family val="1"/>
      </rPr>
      <t>2</t>
    </r>
    <r>
      <rPr>
        <sz val="11"/>
        <color theme="1"/>
        <rFont val="Cambria"/>
        <family val="1"/>
      </rPr>
      <t xml:space="preserve">) = </t>
    </r>
  </si>
  <si>
    <r>
      <t>CMU Density (lb/ft</t>
    </r>
    <r>
      <rPr>
        <vertAlign val="superscript"/>
        <sz val="11"/>
        <color theme="1"/>
        <rFont val="Cambria"/>
        <family val="1"/>
      </rPr>
      <t>3</t>
    </r>
    <r>
      <rPr>
        <sz val="11"/>
        <color theme="1"/>
        <rFont val="Cambria"/>
        <family val="1"/>
      </rPr>
      <t>)</t>
    </r>
  </si>
  <si>
    <t>Exterior</t>
  </si>
  <si>
    <t xml:space="preserve">Average Roof Height of Building (ft) = </t>
  </si>
  <si>
    <t>Cantilevered</t>
  </si>
  <si>
    <t>Reinforced</t>
  </si>
  <si>
    <r>
      <t xml:space="preserve">Resonance Ductility Factor, </t>
    </r>
    <r>
      <rPr>
        <i/>
        <sz val="11"/>
        <color theme="1"/>
        <rFont val="Cambria"/>
        <family val="1"/>
      </rPr>
      <t>C</t>
    </r>
    <r>
      <rPr>
        <i/>
        <vertAlign val="subscript"/>
        <sz val="11"/>
        <color theme="1"/>
        <rFont val="Cambria"/>
        <family val="1"/>
      </rPr>
      <t>AR</t>
    </r>
  </si>
  <si>
    <t>Wall Location</t>
  </si>
  <si>
    <t>Yes</t>
  </si>
  <si>
    <t>No</t>
  </si>
  <si>
    <t>Either</t>
  </si>
  <si>
    <t>Support</t>
  </si>
  <si>
    <t>Governing</t>
  </si>
  <si>
    <t>Load Combinations</t>
  </si>
  <si>
    <t>Out-of-Plane Factored Loads - Strength Level Loads</t>
  </si>
  <si>
    <r>
      <t>Controlling Out-of-Plane Factored Load - SD (lb/ft</t>
    </r>
    <r>
      <rPr>
        <vertAlign val="superscript"/>
        <sz val="11"/>
        <color theme="1"/>
        <rFont val="Cambria"/>
        <family val="1"/>
      </rPr>
      <t>2</t>
    </r>
    <r>
      <rPr>
        <sz val="11"/>
        <color theme="1"/>
        <rFont val="Cambria"/>
        <family val="1"/>
      </rPr>
      <t xml:space="preserve">) = </t>
    </r>
  </si>
  <si>
    <t>Out-of-Plane Factored Loads - Allowable Level Loads</t>
  </si>
  <si>
    <r>
      <t>Controlling Out-of-Plane Factored Load - ASD (lb/ft</t>
    </r>
    <r>
      <rPr>
        <vertAlign val="superscript"/>
        <sz val="11"/>
        <color theme="1"/>
        <rFont val="Cambria"/>
        <family val="1"/>
      </rPr>
      <t>2</t>
    </r>
    <r>
      <rPr>
        <sz val="11"/>
        <color theme="1"/>
        <rFont val="Cambria"/>
        <family val="1"/>
      </rPr>
      <t xml:space="preserve">) = </t>
    </r>
  </si>
  <si>
    <r>
      <t xml:space="preserve">Vertical Seismic Load at Wall Mid-Height, </t>
    </r>
    <r>
      <rPr>
        <i/>
        <sz val="11"/>
        <color theme="1"/>
        <rFont val="Cambria"/>
        <family val="1"/>
      </rPr>
      <t>E</t>
    </r>
    <r>
      <rPr>
        <i/>
        <vertAlign val="subscript"/>
        <sz val="11"/>
        <color theme="1"/>
        <rFont val="Cambria"/>
        <family val="1"/>
      </rPr>
      <t>v</t>
    </r>
    <r>
      <rPr>
        <sz val="11"/>
        <color theme="1"/>
        <rFont val="Cambria"/>
        <family val="1"/>
      </rPr>
      <t xml:space="preserve"> (lb/ft) = </t>
    </r>
  </si>
  <si>
    <t>Axial Factored Loads - Strength Level Loads - Wall Mid-Height</t>
  </si>
  <si>
    <t>Axial Factored Loads - Strength Level Loads - Wall Base</t>
  </si>
  <si>
    <r>
      <t xml:space="preserve">Vertical Seismic Load at Wall Base, </t>
    </r>
    <r>
      <rPr>
        <i/>
        <sz val="11"/>
        <color theme="1"/>
        <rFont val="Cambria"/>
        <family val="1"/>
      </rPr>
      <t>E</t>
    </r>
    <r>
      <rPr>
        <i/>
        <vertAlign val="subscript"/>
        <sz val="11"/>
        <color theme="1"/>
        <rFont val="Cambria"/>
        <family val="1"/>
      </rPr>
      <t>v</t>
    </r>
    <r>
      <rPr>
        <sz val="11"/>
        <color theme="1"/>
        <rFont val="Cambria"/>
        <family val="1"/>
      </rPr>
      <t xml:space="preserve"> (lb/ft) = </t>
    </r>
  </si>
  <si>
    <t xml:space="preserve">Assembly Dead Load at Wall Base (lb/ft) = </t>
  </si>
  <si>
    <t xml:space="preserve">Assembly Dead Load at Wall Mid-Height (lb/ft) = </t>
  </si>
  <si>
    <r>
      <t xml:space="preserve">Net Section Modulus, </t>
    </r>
    <r>
      <rPr>
        <i/>
        <sz val="11"/>
        <color theme="1"/>
        <rFont val="Cambria"/>
        <family val="1"/>
      </rPr>
      <t>S</t>
    </r>
    <r>
      <rPr>
        <i/>
        <vertAlign val="subscript"/>
        <sz val="11"/>
        <color theme="1"/>
        <rFont val="Cambria"/>
        <family val="1"/>
      </rPr>
      <t>n</t>
    </r>
    <r>
      <rPr>
        <sz val="11"/>
        <color theme="1"/>
        <rFont val="Cambria"/>
        <family val="1"/>
      </rPr>
      <t xml:space="preserve"> (in.</t>
    </r>
    <r>
      <rPr>
        <vertAlign val="superscript"/>
        <sz val="11"/>
        <color theme="1"/>
        <rFont val="Cambria"/>
        <family val="1"/>
      </rPr>
      <t>3</t>
    </r>
    <r>
      <rPr>
        <sz val="11"/>
        <color theme="1"/>
        <rFont val="Cambria"/>
        <family val="1"/>
      </rPr>
      <t xml:space="preserve">/ft) = </t>
    </r>
  </si>
  <si>
    <r>
      <t xml:space="preserve">Factored Out-of-Plane Moment, </t>
    </r>
    <r>
      <rPr>
        <i/>
        <sz val="11"/>
        <color theme="1"/>
        <rFont val="Cambria"/>
        <family val="1"/>
      </rPr>
      <t>M</t>
    </r>
    <r>
      <rPr>
        <i/>
        <vertAlign val="subscript"/>
        <sz val="11"/>
        <color theme="1"/>
        <rFont val="Cambria"/>
        <family val="1"/>
      </rPr>
      <t>u</t>
    </r>
    <r>
      <rPr>
        <sz val="11"/>
        <color theme="1"/>
        <rFont val="Cambria"/>
        <family val="1"/>
      </rPr>
      <t xml:space="preserve"> (in.-lb/ft) = </t>
    </r>
  </si>
  <si>
    <r>
      <t xml:space="preserve">Design Strength Modulus of Rupture, </t>
    </r>
    <r>
      <rPr>
        <i/>
        <sz val="11"/>
        <color theme="1"/>
        <rFont val="Cambria"/>
        <family val="1"/>
      </rPr>
      <t>ϕf</t>
    </r>
    <r>
      <rPr>
        <i/>
        <vertAlign val="subscript"/>
        <sz val="11"/>
        <color theme="1"/>
        <rFont val="Cambria"/>
        <family val="1"/>
      </rPr>
      <t>r</t>
    </r>
    <r>
      <rPr>
        <sz val="11"/>
        <color theme="1"/>
        <rFont val="Cambria"/>
        <family val="1"/>
      </rPr>
      <t xml:space="preserve"> (lb/in.</t>
    </r>
    <r>
      <rPr>
        <vertAlign val="superscript"/>
        <sz val="11"/>
        <color theme="1"/>
        <rFont val="Cambria"/>
        <family val="1"/>
      </rPr>
      <t>2</t>
    </r>
    <r>
      <rPr>
        <sz val="11"/>
        <color theme="1"/>
        <rFont val="Cambria"/>
        <family val="1"/>
      </rPr>
      <t xml:space="preserve">) = </t>
    </r>
  </si>
  <si>
    <t>Vertically Spanning, Simply-Supported, Unreinforced Assembly</t>
  </si>
  <si>
    <r>
      <t xml:space="preserve">Strength Reduction Factor, </t>
    </r>
    <r>
      <rPr>
        <i/>
        <sz val="11"/>
        <color theme="1"/>
        <rFont val="Cambria"/>
        <family val="1"/>
      </rPr>
      <t>ϕ</t>
    </r>
    <r>
      <rPr>
        <sz val="11"/>
        <color theme="1"/>
        <rFont val="Cambria"/>
        <family val="1"/>
      </rPr>
      <t xml:space="preserve"> = </t>
    </r>
  </si>
  <si>
    <t>Out-of-Plane Flexure</t>
  </si>
  <si>
    <t>Out-of-Plane Shear</t>
  </si>
  <si>
    <r>
      <t>Factored Out-of-Plane Shear, V</t>
    </r>
    <r>
      <rPr>
        <i/>
        <vertAlign val="subscript"/>
        <sz val="11"/>
        <color theme="1"/>
        <rFont val="Cambria"/>
        <family val="1"/>
      </rPr>
      <t>u</t>
    </r>
    <r>
      <rPr>
        <sz val="11"/>
        <color theme="1"/>
        <rFont val="Cambria"/>
        <family val="1"/>
      </rPr>
      <t xml:space="preserve"> (lb/ft) = </t>
    </r>
  </si>
  <si>
    <r>
      <t xml:space="preserve">Net Shear Area, </t>
    </r>
    <r>
      <rPr>
        <i/>
        <sz val="11"/>
        <color theme="1"/>
        <rFont val="Cambria"/>
        <family val="1"/>
      </rPr>
      <t>A</t>
    </r>
    <r>
      <rPr>
        <i/>
        <vertAlign val="subscript"/>
        <sz val="11"/>
        <color theme="1"/>
        <rFont val="Cambria"/>
        <family val="1"/>
      </rPr>
      <t>nv</t>
    </r>
    <r>
      <rPr>
        <sz val="11"/>
        <color theme="1"/>
        <rFont val="Cambria"/>
        <family val="1"/>
      </rPr>
      <t xml:space="preserve"> (in.</t>
    </r>
    <r>
      <rPr>
        <vertAlign val="superscript"/>
        <sz val="11"/>
        <color theme="1"/>
        <rFont val="Cambria"/>
        <family val="1"/>
      </rPr>
      <t>2</t>
    </r>
    <r>
      <rPr>
        <sz val="11"/>
        <color theme="1"/>
        <rFont val="Cambria"/>
        <family val="1"/>
      </rPr>
      <t xml:space="preserve">/ft) = </t>
    </r>
  </si>
  <si>
    <t xml:space="preserve">Nominal Shear Strength Coefficient = </t>
  </si>
  <si>
    <r>
      <t xml:space="preserve">Design Shear Strength, </t>
    </r>
    <r>
      <rPr>
        <i/>
        <sz val="11"/>
        <color theme="1"/>
        <rFont val="Cambria"/>
        <family val="1"/>
      </rPr>
      <t>ϕV</t>
    </r>
    <r>
      <rPr>
        <i/>
        <vertAlign val="subscript"/>
        <sz val="11"/>
        <color theme="1"/>
        <rFont val="Cambria"/>
        <family val="1"/>
      </rPr>
      <t>n</t>
    </r>
    <r>
      <rPr>
        <sz val="11"/>
        <color theme="1"/>
        <rFont val="Cambria"/>
        <family val="1"/>
      </rPr>
      <t xml:space="preserve"> (lb/ft) = </t>
    </r>
  </si>
  <si>
    <r>
      <t xml:space="preserve">Net Cross-Sectional Area, </t>
    </r>
    <r>
      <rPr>
        <i/>
        <sz val="11"/>
        <color theme="1"/>
        <rFont val="Cambria"/>
        <family val="1"/>
      </rPr>
      <t>A</t>
    </r>
    <r>
      <rPr>
        <i/>
        <vertAlign val="subscript"/>
        <sz val="11"/>
        <color theme="1"/>
        <rFont val="Cambria"/>
        <family val="1"/>
      </rPr>
      <t>n</t>
    </r>
    <r>
      <rPr>
        <sz val="11"/>
        <color theme="1"/>
        <rFont val="Cambria"/>
        <family val="1"/>
      </rPr>
      <t xml:space="preserve"> (in.</t>
    </r>
    <r>
      <rPr>
        <vertAlign val="superscript"/>
        <sz val="11"/>
        <color theme="1"/>
        <rFont val="Cambria"/>
        <family val="1"/>
      </rPr>
      <t>2</t>
    </r>
    <r>
      <rPr>
        <sz val="11"/>
        <color theme="1"/>
        <rFont val="Cambria"/>
        <family val="1"/>
      </rPr>
      <t xml:space="preserve">/ft) = </t>
    </r>
  </si>
  <si>
    <r>
      <t xml:space="preserve">Minimum Factored Axial Stress, </t>
    </r>
    <r>
      <rPr>
        <i/>
        <sz val="11"/>
        <color theme="1"/>
        <rFont val="Cambria"/>
        <family val="1"/>
      </rPr>
      <t>P</t>
    </r>
    <r>
      <rPr>
        <i/>
        <vertAlign val="subscript"/>
        <sz val="11"/>
        <color theme="1"/>
        <rFont val="Cambria"/>
        <family val="1"/>
      </rPr>
      <t>u</t>
    </r>
    <r>
      <rPr>
        <sz val="11"/>
        <color theme="1"/>
        <rFont val="Cambria"/>
        <family val="1"/>
      </rPr>
      <t>/</t>
    </r>
    <r>
      <rPr>
        <i/>
        <sz val="11"/>
        <color theme="1"/>
        <rFont val="Cambria"/>
        <family val="1"/>
      </rPr>
      <t>A</t>
    </r>
    <r>
      <rPr>
        <i/>
        <vertAlign val="subscript"/>
        <sz val="11"/>
        <color theme="1"/>
        <rFont val="Cambria"/>
        <family val="1"/>
      </rPr>
      <t>n</t>
    </r>
    <r>
      <rPr>
        <sz val="11"/>
        <color theme="1"/>
        <rFont val="Cambria"/>
        <family val="1"/>
      </rPr>
      <t xml:space="preserve"> (lb/ft) = </t>
    </r>
  </si>
  <si>
    <r>
      <t xml:space="preserve">Factored Out-of-Plane Net Flexural Tension, </t>
    </r>
    <r>
      <rPr>
        <i/>
        <sz val="11"/>
        <color theme="1"/>
        <rFont val="Cambria"/>
        <family val="1"/>
      </rPr>
      <t>f</t>
    </r>
    <r>
      <rPr>
        <i/>
        <vertAlign val="subscript"/>
        <sz val="11"/>
        <color theme="1"/>
        <rFont val="Cambria"/>
        <family val="1"/>
      </rPr>
      <t>u</t>
    </r>
    <r>
      <rPr>
        <sz val="11"/>
        <color theme="1"/>
        <rFont val="Cambria"/>
        <family val="1"/>
      </rPr>
      <t xml:space="preserve"> (lb/in.</t>
    </r>
    <r>
      <rPr>
        <vertAlign val="superscript"/>
        <sz val="11"/>
        <color theme="1"/>
        <rFont val="Cambria"/>
        <family val="1"/>
      </rPr>
      <t>2</t>
    </r>
    <r>
      <rPr>
        <sz val="11"/>
        <color theme="1"/>
        <rFont val="Cambria"/>
        <family val="1"/>
      </rPr>
      <t xml:space="preserve">) = </t>
    </r>
  </si>
  <si>
    <t xml:space="preserve">Out-of-Plane Flexural Tension Utilization = </t>
  </si>
  <si>
    <t>Vertically Spanning, Cantilevered, Unreinforced Assembly</t>
  </si>
  <si>
    <t>Horizontally Spanning, Simply-Supported, Unreinforced Assembly</t>
  </si>
  <si>
    <t>Concrete Masonry Screen Wall Calculator</t>
  </si>
  <si>
    <t>Horizontally Spanning, Simply-Supported, Reinforced Assembly</t>
  </si>
  <si>
    <t xml:space="preserve">Out-of-Plane Flexural Strength Utilization = </t>
  </si>
  <si>
    <t>Out-of-Plane Deflection</t>
  </si>
  <si>
    <t>Vertical - URM - Simple Support</t>
  </si>
  <si>
    <t xml:space="preserve">TMS 402 Deflection Utilization = </t>
  </si>
  <si>
    <r>
      <t>42% of Component and Cladding Wind Pressure (lb/ft</t>
    </r>
    <r>
      <rPr>
        <vertAlign val="superscript"/>
        <sz val="11"/>
        <color theme="1"/>
        <rFont val="Cambria"/>
        <family val="1"/>
      </rPr>
      <t>2</t>
    </r>
    <r>
      <rPr>
        <sz val="11"/>
        <color theme="1"/>
        <rFont val="Cambria"/>
        <family val="1"/>
      </rPr>
      <t xml:space="preserve">) = </t>
    </r>
  </si>
  <si>
    <r>
      <t xml:space="preserve">42% C&amp;C Design Moment, </t>
    </r>
    <r>
      <rPr>
        <i/>
        <sz val="11"/>
        <color theme="1"/>
        <rFont val="Cambria"/>
        <family val="1"/>
      </rPr>
      <t>M</t>
    </r>
    <r>
      <rPr>
        <i/>
        <vertAlign val="subscript"/>
        <sz val="11"/>
        <color theme="1"/>
        <rFont val="Cambria"/>
        <family val="1"/>
      </rPr>
      <t>cc</t>
    </r>
    <r>
      <rPr>
        <sz val="11"/>
        <color theme="1"/>
        <rFont val="Cambria"/>
        <family val="1"/>
      </rPr>
      <t xml:space="preserve"> (in.-lb/ft) = </t>
    </r>
  </si>
  <si>
    <r>
      <t xml:space="preserve">Horizontal Wall Length, </t>
    </r>
    <r>
      <rPr>
        <i/>
        <sz val="11"/>
        <color theme="1"/>
        <rFont val="Cambria"/>
        <family val="1"/>
      </rPr>
      <t>L</t>
    </r>
    <r>
      <rPr>
        <sz val="11"/>
        <color theme="1"/>
        <rFont val="Cambria"/>
        <family val="1"/>
      </rPr>
      <t xml:space="preserve"> (ft) = </t>
    </r>
  </si>
  <si>
    <t>CMU Screen Wall Assembly</t>
  </si>
  <si>
    <t>Concrete Masonry Screen Wall - Assembly Design Loading</t>
  </si>
  <si>
    <t xml:space="preserve">Assembly Support = </t>
  </si>
  <si>
    <r>
      <t xml:space="preserve">Compressive Strength, </t>
    </r>
    <r>
      <rPr>
        <i/>
        <sz val="11"/>
        <color theme="1"/>
        <rFont val="Cambria"/>
        <family val="1"/>
      </rPr>
      <t>f'</t>
    </r>
    <r>
      <rPr>
        <i/>
        <vertAlign val="subscript"/>
        <sz val="11"/>
        <color theme="1"/>
        <rFont val="Cambria"/>
        <family val="1"/>
      </rPr>
      <t>m</t>
    </r>
    <r>
      <rPr>
        <sz val="11"/>
        <color theme="1"/>
        <rFont val="Cambria"/>
        <family val="1"/>
      </rPr>
      <t xml:space="preserve"> (lb/in.</t>
    </r>
    <r>
      <rPr>
        <vertAlign val="superscript"/>
        <sz val="11"/>
        <color theme="1"/>
        <rFont val="Cambria"/>
        <family val="1"/>
      </rPr>
      <t>2</t>
    </r>
    <r>
      <rPr>
        <sz val="11"/>
        <color theme="1"/>
        <rFont val="Cambria"/>
        <family val="1"/>
      </rPr>
      <t xml:space="preserve">) = </t>
    </r>
  </si>
  <si>
    <t>Concrete Masonry Screen Wall - Assembly Properties</t>
  </si>
  <si>
    <t>Concrete Masonry Screen Wall - Design Results</t>
  </si>
  <si>
    <r>
      <t xml:space="preserve">Short Period Spectral Response, </t>
    </r>
    <r>
      <rPr>
        <i/>
        <sz val="11"/>
        <color theme="1"/>
        <rFont val="Cambria"/>
        <family val="1"/>
      </rPr>
      <t>S</t>
    </r>
    <r>
      <rPr>
        <i/>
        <vertAlign val="subscript"/>
        <sz val="11"/>
        <color theme="1"/>
        <rFont val="Cambria"/>
        <family val="1"/>
      </rPr>
      <t>MS</t>
    </r>
    <r>
      <rPr>
        <sz val="11"/>
        <color theme="1"/>
        <rFont val="Cambria"/>
        <family val="1"/>
      </rPr>
      <t xml:space="preserve"> = </t>
    </r>
  </si>
  <si>
    <r>
      <t>Design Wind Pressure (lb/ft</t>
    </r>
    <r>
      <rPr>
        <vertAlign val="superscript"/>
        <sz val="11"/>
        <color theme="1"/>
        <rFont val="Cambria"/>
        <family val="1"/>
      </rPr>
      <t>2</t>
    </r>
    <r>
      <rPr>
        <sz val="11"/>
        <color theme="1"/>
        <rFont val="Cambria"/>
        <family val="1"/>
      </rPr>
      <t xml:space="preserve">) = </t>
    </r>
  </si>
  <si>
    <t xml:space="preserve">Out-of-Plane Flexure Utilization = </t>
  </si>
  <si>
    <t>Moment</t>
  </si>
  <si>
    <t>Shear</t>
  </si>
  <si>
    <t>Vertical - URM - Cantilevered</t>
  </si>
  <si>
    <t>Horizontal - URM - Simple Support</t>
  </si>
  <si>
    <t>Select Modeling Assumptions</t>
  </si>
  <si>
    <t xml:space="preserve">IBC Deflection Utilization = </t>
  </si>
  <si>
    <t>Select Mortar Type</t>
  </si>
  <si>
    <t>Select Bond Pattern</t>
  </si>
  <si>
    <t>Freestanding Wall</t>
  </si>
  <si>
    <r>
      <t xml:space="preserve">Seismic Force Amplification Factor, </t>
    </r>
    <r>
      <rPr>
        <i/>
        <sz val="11"/>
        <color theme="1"/>
        <rFont val="Cambria"/>
        <family val="1"/>
      </rPr>
      <t>H</t>
    </r>
    <r>
      <rPr>
        <i/>
        <vertAlign val="subscript"/>
        <sz val="11"/>
        <color theme="1"/>
        <rFont val="Cambria"/>
        <family val="1"/>
      </rPr>
      <t>f</t>
    </r>
    <r>
      <rPr>
        <sz val="11"/>
        <color theme="1"/>
        <rFont val="Cambria"/>
        <family val="1"/>
      </rPr>
      <t xml:space="preserve"> = </t>
    </r>
  </si>
  <si>
    <t xml:space="preserve">Span Direction, Support, and Design Modeling = </t>
  </si>
  <si>
    <r>
      <t xml:space="preserve">Assembly Strength Factor, </t>
    </r>
    <r>
      <rPr>
        <i/>
        <sz val="11"/>
        <color theme="1"/>
        <rFont val="Cambria"/>
        <family val="1"/>
      </rPr>
      <t>R</t>
    </r>
    <r>
      <rPr>
        <i/>
        <vertAlign val="subscript"/>
        <sz val="11"/>
        <color theme="1"/>
        <rFont val="Cambria"/>
        <family val="1"/>
      </rPr>
      <t>po</t>
    </r>
    <r>
      <rPr>
        <sz val="11"/>
        <color theme="1"/>
        <rFont val="Cambria"/>
        <family val="1"/>
      </rPr>
      <t xml:space="preserve"> = </t>
    </r>
  </si>
  <si>
    <t>https://ascehazardtool.org/</t>
  </si>
  <si>
    <t>Site-specific wind and seismic loading criteria is available here:</t>
  </si>
  <si>
    <t>Select CMU Density</t>
  </si>
  <si>
    <t>Select Nominal Wall Thickness</t>
  </si>
  <si>
    <t>A</t>
  </si>
  <si>
    <t>Version 1.2 Last Revised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</si>
</sst>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
    <numFmt numFmtId="165" formatCode="0.000"/>
    <numFmt numFmtId="166" formatCode="0.0"/>
    <numFmt numFmtId="167" formatCode="#,##0.000"/>
    <numFmt numFmtId="168" formatCode="#,##0.0"/>
  </numFmts>
  <fonts count="16" x14ac:knownFonts="1">
    <font>
      <sz val="11"/>
      <color theme="1"/>
      <name val="Calibri"/>
      <family val="2"/>
      <scheme val="minor"/>
    </font>
    <font>
      <i/>
      <sz val="11"/>
      <color theme="1"/>
      <name val="Cambria"/>
      <family val="1"/>
    </font>
    <font>
      <i/>
      <sz val="11"/>
      <color rgb="FF000000"/>
      <name val="Cambria"/>
      <family val="1"/>
    </font>
    <font>
      <i/>
      <vertAlign val="subscript"/>
      <sz val="11"/>
      <color rgb="FF000000"/>
      <name val="Cambria"/>
      <family val="1"/>
    </font>
    <font>
      <sz val="11"/>
      <color rgb="FF000000"/>
      <name val="Cambria"/>
      <family val="1"/>
    </font>
    <font>
      <b/>
      <sz val="11"/>
      <color theme="1"/>
      <name val="Cambria"/>
      <family val="1"/>
    </font>
    <font>
      <sz val="11"/>
      <color theme="1"/>
      <name val="Cambria"/>
      <family val="1"/>
    </font>
    <font>
      <vertAlign val="superscript"/>
      <sz val="11"/>
      <color theme="1"/>
      <name val="Cambria"/>
      <family val="1"/>
    </font>
    <font>
      <i/>
      <vertAlign val="subscript"/>
      <sz val="11"/>
      <color theme="1"/>
      <name val="Cambria"/>
      <family val="1"/>
    </font>
    <font>
      <b/>
      <sz val="14"/>
      <color theme="1"/>
      <name val="Cambria"/>
      <family val="1"/>
    </font>
    <font>
      <sz val="11"/>
      <color theme="1"/>
      <name val="Calibri"/>
      <family val="2"/>
      <scheme val="minor"/>
    </font>
    <font>
      <b/>
      <sz val="11"/>
      <color theme="1"/>
      <name val="Calibri"/>
      <family val="2"/>
      <scheme val="minor"/>
    </font>
    <font>
      <b/>
      <sz val="11"/>
      <color rgb="FF000000"/>
      <name val="Cambria"/>
      <family val="1"/>
    </font>
    <font>
      <u/>
      <sz val="11"/>
      <color theme="1"/>
      <name val="Cambria"/>
      <family val="1"/>
    </font>
    <font>
      <sz val="9"/>
      <color theme="1"/>
      <name val="Cambria"/>
      <family val="1"/>
    </font>
    <font>
      <u/>
      <sz val="11"/>
      <color theme="10"/>
      <name val="Calibri"/>
      <family val="2"/>
      <scheme val="minor"/>
    </font>
  </fonts>
  <fills count="3">
    <fill>
      <patternFill patternType="none"/>
    </fill>
    <fill>
      <patternFill patternType="gray125"/>
    </fill>
    <fill>
      <patternFill patternType="solid">
        <fgColor theme="9" tint="0.59999389629810485"/>
        <bgColor indexed="64"/>
      </patternFill>
    </fill>
  </fills>
  <borders count="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9" fontId="10" fillId="0" borderId="0" applyFont="0" applyFill="0" applyBorder="0" applyAlignment="0" applyProtection="0"/>
    <xf numFmtId="0" fontId="15" fillId="0" borderId="0" applyNumberFormat="0" applyFill="0" applyBorder="0" applyAlignment="0" applyProtection="0"/>
  </cellStyleXfs>
  <cellXfs count="71">
    <xf numFmtId="0" fontId="0" fillId="0" borderId="0" xfId="0"/>
    <xf numFmtId="0" fontId="5" fillId="0" borderId="0" xfId="0" applyFont="1"/>
    <xf numFmtId="0" fontId="6" fillId="0" borderId="0" xfId="0" applyFont="1"/>
    <xf numFmtId="0" fontId="6" fillId="0" borderId="0" xfId="0" applyFont="1" applyAlignment="1">
      <alignment horizontal="right"/>
    </xf>
    <xf numFmtId="0" fontId="4" fillId="0" borderId="0" xfId="0" applyFont="1" applyAlignment="1">
      <alignment horizontal="right"/>
    </xf>
    <xf numFmtId="166" fontId="6" fillId="0" borderId="0" xfId="0" applyNumberFormat="1" applyFont="1" applyAlignment="1">
      <alignment horizontal="left"/>
    </xf>
    <xf numFmtId="2" fontId="6" fillId="0" borderId="0" xfId="0" applyNumberFormat="1" applyFont="1" applyAlignment="1">
      <alignment horizontal="left"/>
    </xf>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7" xfId="0" applyFont="1" applyBorder="1"/>
    <xf numFmtId="0" fontId="6" fillId="0" borderId="1" xfId="0" applyFont="1" applyBorder="1"/>
    <xf numFmtId="0" fontId="6" fillId="0" borderId="8" xfId="0" applyFont="1" applyBorder="1"/>
    <xf numFmtId="0" fontId="6" fillId="0" borderId="0" xfId="0" applyFont="1" applyAlignment="1">
      <alignment horizontal="left"/>
    </xf>
    <xf numFmtId="3" fontId="6" fillId="0" borderId="0" xfId="0" applyNumberFormat="1" applyFont="1" applyAlignment="1">
      <alignment horizontal="left"/>
    </xf>
    <xf numFmtId="0" fontId="5" fillId="0" borderId="0" xfId="0" applyFont="1" applyAlignment="1">
      <alignment horizontal="center"/>
    </xf>
    <xf numFmtId="167" fontId="6" fillId="0" borderId="0" xfId="0" applyNumberFormat="1" applyFont="1" applyAlignment="1">
      <alignment horizontal="left"/>
    </xf>
    <xf numFmtId="0" fontId="11" fillId="0" borderId="2" xfId="0" applyFont="1" applyBorder="1"/>
    <xf numFmtId="0" fontId="0" fillId="0" borderId="3" xfId="0" applyBorder="1"/>
    <xf numFmtId="0" fontId="0" fillId="0" borderId="6" xfId="0" applyBorder="1"/>
    <xf numFmtId="0" fontId="0" fillId="0" borderId="1" xfId="0" applyBorder="1"/>
    <xf numFmtId="0" fontId="6" fillId="0" borderId="1" xfId="0" applyFont="1" applyBorder="1" applyAlignment="1">
      <alignment horizontal="right"/>
    </xf>
    <xf numFmtId="3" fontId="6" fillId="0" borderId="1" xfId="0" applyNumberFormat="1" applyFont="1" applyBorder="1" applyAlignment="1">
      <alignment horizontal="left"/>
    </xf>
    <xf numFmtId="0" fontId="0" fillId="0" borderId="4" xfId="0" applyBorder="1"/>
    <xf numFmtId="3" fontId="6" fillId="0" borderId="6" xfId="0" applyNumberFormat="1" applyFont="1" applyBorder="1" applyAlignment="1">
      <alignment horizontal="left"/>
    </xf>
    <xf numFmtId="166" fontId="6" fillId="0" borderId="6" xfId="0" applyNumberFormat="1" applyFont="1" applyBorder="1" applyAlignment="1">
      <alignment horizontal="left"/>
    </xf>
    <xf numFmtId="2" fontId="6" fillId="0" borderId="6" xfId="0" applyNumberFormat="1" applyFont="1" applyBorder="1" applyAlignment="1">
      <alignment horizontal="left"/>
    </xf>
    <xf numFmtId="9" fontId="6" fillId="0" borderId="0" xfId="1" applyFont="1" applyBorder="1" applyAlignment="1">
      <alignment horizontal="left"/>
    </xf>
    <xf numFmtId="9" fontId="6" fillId="0" borderId="1" xfId="1" applyFont="1" applyBorder="1" applyAlignment="1">
      <alignment horizontal="left"/>
    </xf>
    <xf numFmtId="0" fontId="6" fillId="2" borderId="0" xfId="0" applyFont="1" applyFill="1" applyAlignment="1" applyProtection="1">
      <alignment horizontal="left"/>
      <protection locked="0"/>
    </xf>
    <xf numFmtId="2" fontId="6" fillId="2" borderId="0" xfId="0" applyNumberFormat="1" applyFont="1" applyFill="1" applyAlignment="1" applyProtection="1">
      <alignment horizontal="left"/>
      <protection locked="0"/>
    </xf>
    <xf numFmtId="3" fontId="6" fillId="2" borderId="0" xfId="0" applyNumberFormat="1" applyFont="1" applyFill="1" applyAlignment="1" applyProtection="1">
      <alignment horizontal="left"/>
      <protection locked="0"/>
    </xf>
    <xf numFmtId="167" fontId="6" fillId="2" borderId="0" xfId="0" applyNumberFormat="1" applyFont="1" applyFill="1" applyAlignment="1" applyProtection="1">
      <alignment horizontal="left"/>
      <protection locked="0"/>
    </xf>
    <xf numFmtId="0" fontId="6" fillId="0" borderId="0" xfId="0" applyFont="1" applyProtection="1">
      <protection locked="0"/>
    </xf>
    <xf numFmtId="166" fontId="6" fillId="2" borderId="0" xfId="0" applyNumberFormat="1" applyFont="1" applyFill="1" applyAlignment="1" applyProtection="1">
      <alignment horizontal="left"/>
      <protection locked="0"/>
    </xf>
    <xf numFmtId="9" fontId="6" fillId="2" borderId="0" xfId="1" applyFont="1" applyFill="1" applyAlignment="1" applyProtection="1">
      <alignment horizontal="left"/>
      <protection locked="0"/>
    </xf>
    <xf numFmtId="168" fontId="6" fillId="2" borderId="0" xfId="0" applyNumberFormat="1" applyFont="1" applyFill="1" applyAlignment="1" applyProtection="1">
      <alignment horizontal="left"/>
      <protection locked="0"/>
    </xf>
    <xf numFmtId="0" fontId="13" fillId="0" borderId="0" xfId="0" applyFont="1"/>
    <xf numFmtId="3" fontId="6" fillId="0" borderId="0" xfId="0" applyNumberFormat="1" applyFont="1"/>
    <xf numFmtId="0" fontId="6" fillId="2" borderId="0" xfId="0" applyFont="1" applyFill="1" applyAlignment="1" applyProtection="1">
      <alignment horizontal="center"/>
      <protection locked="0"/>
    </xf>
    <xf numFmtId="0" fontId="15" fillId="0" borderId="0" xfId="2"/>
    <xf numFmtId="0" fontId="5" fillId="0" borderId="0" xfId="0" applyFont="1" applyAlignment="1">
      <alignment horizontal="center"/>
    </xf>
    <xf numFmtId="0" fontId="12" fillId="0" borderId="0" xfId="0" applyFont="1" applyAlignment="1">
      <alignment horizontal="center"/>
    </xf>
    <xf numFmtId="0" fontId="14" fillId="0" borderId="0" xfId="0" applyFont="1" applyAlignment="1">
      <alignment horizontal="left" wrapText="1"/>
    </xf>
    <xf numFmtId="0" fontId="9" fillId="0" borderId="0" xfId="0" applyFont="1" applyProtection="1"/>
    <xf numFmtId="0" fontId="6" fillId="0" borderId="0" xfId="0" applyFont="1" applyProtection="1"/>
    <xf numFmtId="0" fontId="6" fillId="0" borderId="0" xfId="0" applyFont="1" applyAlignment="1" applyProtection="1">
      <alignment horizontal="center" wrapText="1"/>
    </xf>
    <xf numFmtId="0" fontId="6" fillId="0" borderId="0" xfId="0" applyFont="1" applyAlignment="1" applyProtection="1">
      <alignment horizontal="right"/>
    </xf>
    <xf numFmtId="3" fontId="6" fillId="0" borderId="0" xfId="0" applyNumberFormat="1" applyFont="1" applyAlignment="1" applyProtection="1">
      <alignment horizontal="left"/>
    </xf>
    <xf numFmtId="165" fontId="6" fillId="0" borderId="0" xfId="0" applyNumberFormat="1" applyFont="1" applyAlignment="1" applyProtection="1">
      <alignment horizontal="left"/>
    </xf>
    <xf numFmtId="0" fontId="6" fillId="0" borderId="1" xfId="0" applyFont="1" applyBorder="1" applyProtection="1"/>
    <xf numFmtId="0" fontId="6" fillId="0" borderId="1" xfId="0" applyFont="1" applyBorder="1" applyAlignment="1" applyProtection="1">
      <alignment horizontal="center" wrapText="1"/>
    </xf>
    <xf numFmtId="9" fontId="6" fillId="0" borderId="0" xfId="1" applyFont="1" applyFill="1" applyAlignment="1" applyProtection="1">
      <alignment horizontal="left"/>
    </xf>
    <xf numFmtId="0" fontId="6" fillId="0" borderId="0" xfId="0" applyFont="1" applyAlignment="1" applyProtection="1">
      <alignment horizontal="center"/>
    </xf>
    <xf numFmtId="166" fontId="6" fillId="0" borderId="0" xfId="0" applyNumberFormat="1" applyFont="1" applyAlignment="1" applyProtection="1">
      <alignment horizontal="left"/>
    </xf>
    <xf numFmtId="0" fontId="6" fillId="0" borderId="0" xfId="0" applyFont="1" applyAlignment="1" applyProtection="1">
      <alignment horizontal="left"/>
    </xf>
    <xf numFmtId="4" fontId="6" fillId="0" borderId="0" xfId="0" applyNumberFormat="1" applyFont="1" applyAlignment="1" applyProtection="1">
      <alignment horizontal="left"/>
    </xf>
    <xf numFmtId="0" fontId="6" fillId="0" borderId="0" xfId="0" applyFont="1" applyAlignment="1" applyProtection="1">
      <alignment horizontal="center"/>
    </xf>
    <xf numFmtId="0" fontId="6" fillId="0" borderId="1" xfId="0" applyFont="1" applyBorder="1" applyAlignment="1" applyProtection="1">
      <alignment horizontal="center"/>
    </xf>
    <xf numFmtId="0" fontId="6" fillId="0" borderId="1" xfId="0" applyFont="1" applyBorder="1" applyAlignment="1" applyProtection="1">
      <alignment horizontal="center"/>
    </xf>
    <xf numFmtId="0" fontId="5" fillId="0" borderId="0" xfId="0" applyFont="1" applyProtection="1"/>
    <xf numFmtId="2" fontId="6" fillId="0" borderId="0" xfId="0" applyNumberFormat="1" applyFont="1" applyAlignment="1" applyProtection="1">
      <alignment horizontal="center"/>
    </xf>
    <xf numFmtId="2" fontId="6" fillId="0" borderId="0" xfId="0" applyNumberFormat="1" applyFont="1" applyAlignment="1" applyProtection="1">
      <alignment horizontal="left"/>
    </xf>
    <xf numFmtId="168" fontId="6" fillId="0" borderId="0" xfId="0" applyNumberFormat="1" applyFont="1" applyAlignment="1" applyProtection="1">
      <alignment horizontal="left"/>
    </xf>
    <xf numFmtId="0" fontId="4" fillId="0" borderId="0" xfId="0" applyFont="1" applyAlignment="1" applyProtection="1">
      <alignment horizontal="right"/>
    </xf>
    <xf numFmtId="0" fontId="0" fillId="0" borderId="0" xfId="0" applyProtection="1"/>
    <xf numFmtId="9" fontId="6" fillId="0" borderId="0" xfId="1" applyFont="1" applyAlignment="1" applyProtection="1">
      <alignment horizontal="left"/>
    </xf>
    <xf numFmtId="167" fontId="6" fillId="0" borderId="0" xfId="0" applyNumberFormat="1" applyFont="1" applyAlignment="1" applyProtection="1">
      <alignment horizontal="left"/>
    </xf>
    <xf numFmtId="164" fontId="6" fillId="0" borderId="0" xfId="0" applyNumberFormat="1" applyFont="1" applyAlignment="1" applyProtection="1">
      <alignment horizontal="left"/>
    </xf>
    <xf numFmtId="9" fontId="6" fillId="0" borderId="0" xfId="1" applyFont="1" applyAlignment="1" applyProtection="1">
      <alignment horizontal="center"/>
    </xf>
  </cellXfs>
  <cellStyles count="3">
    <cellStyle name="Hyperlink" xfId="2" builtinId="8"/>
    <cellStyle name="Normal" xfId="0" builtinId="0"/>
    <cellStyle name="Percent" xfId="1" builtinId="5"/>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oneCellAnchor>
    <xdr:from>
      <xdr:col>0</xdr:col>
      <xdr:colOff>57392</xdr:colOff>
      <xdr:row>10</xdr:row>
      <xdr:rowOff>148005</xdr:rowOff>
    </xdr:from>
    <xdr:ext cx="7448307" cy="17524349"/>
    <xdr:sp macro="" textlink="">
      <xdr:nvSpPr>
        <xdr:cNvPr id="2" name="TextBox 1">
          <a:extLst>
            <a:ext uri="{FF2B5EF4-FFF2-40B4-BE49-F238E27FC236}">
              <a16:creationId xmlns:a16="http://schemas.microsoft.com/office/drawing/2014/main" id="{07C658A5-EB86-4FB5-8B5C-5A98243949BC}"/>
            </a:ext>
          </a:extLst>
        </xdr:cNvPr>
        <xdr:cNvSpPr txBox="1"/>
      </xdr:nvSpPr>
      <xdr:spPr>
        <a:xfrm>
          <a:off x="57392" y="2033955"/>
          <a:ext cx="7448307" cy="175243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lang="en-US" sz="1100" b="1">
              <a:latin typeface="Cambria" panose="02040503050406030204" pitchFamily="18" charset="0"/>
              <a:ea typeface="Cambria" panose="02040503050406030204" pitchFamily="18" charset="0"/>
            </a:rPr>
            <a:t>User Inputs - Concrete Masonry Screen Wall</a:t>
          </a:r>
          <a:r>
            <a:rPr lang="en-US" sz="1100" b="1" baseline="0">
              <a:latin typeface="Cambria" panose="02040503050406030204" pitchFamily="18" charset="0"/>
              <a:ea typeface="Cambria" panose="02040503050406030204" pitchFamily="18" charset="0"/>
            </a:rPr>
            <a:t> Design Calculator</a:t>
          </a:r>
        </a:p>
        <a:p>
          <a:r>
            <a:rPr lang="en-US" sz="1100" baseline="0">
              <a:latin typeface="Cambria" panose="02040503050406030204" pitchFamily="18" charset="0"/>
              <a:ea typeface="Cambria" panose="02040503050406030204" pitchFamily="18" charset="0"/>
            </a:rPr>
            <a:t>This calculator designs concrete masonry screen walls in accordance with the strength design provisions of TMS 402/602-22 and the loading criteria of ASCE/SEI 7-22 Chapter 28 for interior screen wall assemblies, ASCE/SEI 7 Chapter 29 for exterior screen wall assemblies, and Chapter 13 for seismic loading. Loading criteria is based on a uniform loading over wall surface with resultant at mid-height and mid-length of the assembly. </a:t>
          </a:r>
          <a:r>
            <a:rPr lang="en-US" sz="1100" baseline="0">
              <a:solidFill>
                <a:schemeClr val="dk1"/>
              </a:solidFill>
              <a:effectLst/>
              <a:latin typeface="Cambria" panose="02040503050406030204" pitchFamily="18" charset="0"/>
              <a:ea typeface="Cambria" panose="02040503050406030204" pitchFamily="18" charset="0"/>
              <a:cs typeface="+mn-cs"/>
            </a:rPr>
            <a:t>Highlighted cells are user inputs. Inputs and outputs use inch-pound units.</a:t>
          </a:r>
        </a:p>
        <a:p>
          <a:endParaRPr lang="en-US" sz="1100" baseline="0">
            <a:solidFill>
              <a:schemeClr val="dk1"/>
            </a:solidFill>
            <a:effectLst/>
            <a:latin typeface="Cambria" panose="02040503050406030204" pitchFamily="18" charset="0"/>
            <a:ea typeface="Cambria" panose="02040503050406030204" pitchFamily="18" charset="0"/>
            <a:cs typeface="+mn-cs"/>
          </a:endParaRPr>
        </a:p>
        <a:p>
          <a:r>
            <a:rPr lang="en-US" sz="1100" baseline="0">
              <a:solidFill>
                <a:schemeClr val="dk1"/>
              </a:solidFill>
              <a:effectLst/>
              <a:latin typeface="Cambria" panose="02040503050406030204" pitchFamily="18" charset="0"/>
              <a:ea typeface="Cambria" panose="02040503050406030204" pitchFamily="18" charset="0"/>
              <a:cs typeface="+mn-cs"/>
            </a:rPr>
            <a:t>Concrete masonry units used in the construction of open screen walls are available in a wide variety of shapes and configurations. A requisite of this calculator is that the units have full interfacing head and bed joints and are laid in a full bed of mortar at all head and bed joints. Additional information on the detailing and construction of concrete masonry screen wall assemblies is available here: https://www.cmha.org/resource/tek-03-16a/. </a:t>
          </a:r>
        </a:p>
        <a:p>
          <a:endParaRPr lang="en-US" sz="1100" baseline="0">
            <a:solidFill>
              <a:schemeClr val="dk1"/>
            </a:solidFill>
            <a:effectLst/>
            <a:latin typeface="Cambria" panose="02040503050406030204" pitchFamily="18" charset="0"/>
            <a:ea typeface="Cambria" panose="02040503050406030204" pitchFamily="18" charset="0"/>
            <a:cs typeface="+mn-cs"/>
          </a:endParaRPr>
        </a:p>
        <a:p>
          <a:r>
            <a:rPr lang="en-US" sz="1100" u="sng" baseline="0">
              <a:latin typeface="Cambria" panose="02040503050406030204" pitchFamily="18" charset="0"/>
              <a:ea typeface="Cambria" panose="02040503050406030204" pitchFamily="18" charset="0"/>
            </a:rPr>
            <a:t>User Inputs - Assembly Properties</a:t>
          </a:r>
        </a:p>
        <a:p>
          <a:r>
            <a:rPr lang="en-US" sz="1100" baseline="0">
              <a:latin typeface="Cambria" panose="02040503050406030204" pitchFamily="18" charset="0"/>
              <a:ea typeface="Cambria" panose="02040503050406030204" pitchFamily="18" charset="0"/>
            </a:rPr>
            <a:t>1) Nominal CMU Thickness, </a:t>
          </a:r>
          <a:r>
            <a:rPr lang="en-US" sz="1100" i="1" baseline="0">
              <a:latin typeface="Cambria" panose="02040503050406030204" pitchFamily="18" charset="0"/>
              <a:ea typeface="Cambria" panose="02040503050406030204" pitchFamily="18" charset="0"/>
            </a:rPr>
            <a:t>t</a:t>
          </a:r>
          <a:r>
            <a:rPr lang="en-US" sz="1100" baseline="0">
              <a:latin typeface="Cambria" panose="02040503050406030204" pitchFamily="18" charset="0"/>
              <a:ea typeface="Cambria" panose="02040503050406030204" pitchFamily="18" charset="0"/>
            </a:rPr>
            <a:t> (in.) - Options include 4, 6, and 8 in. concrete masonry units. The specified wall thickness is assumed to be </a:t>
          </a:r>
          <a:r>
            <a:rPr lang="en-US" sz="1100" baseline="30000">
              <a:latin typeface="Cambria" panose="02040503050406030204" pitchFamily="18" charset="0"/>
              <a:ea typeface="Cambria" panose="02040503050406030204" pitchFamily="18" charset="0"/>
            </a:rPr>
            <a:t>3</a:t>
          </a:r>
          <a:r>
            <a:rPr lang="en-US" sz="1100" baseline="0">
              <a:latin typeface="Cambria" panose="02040503050406030204" pitchFamily="18" charset="0"/>
              <a:ea typeface="Cambria" panose="02040503050406030204" pitchFamily="18" charset="0"/>
            </a:rPr>
            <a:t>/</a:t>
          </a:r>
          <a:r>
            <a:rPr lang="en-US" sz="1100" baseline="-25000">
              <a:latin typeface="Cambria" panose="02040503050406030204" pitchFamily="18" charset="0"/>
              <a:ea typeface="Cambria" panose="02040503050406030204" pitchFamily="18" charset="0"/>
            </a:rPr>
            <a:t>8</a:t>
          </a:r>
          <a:r>
            <a:rPr lang="en-US" sz="1100" baseline="0">
              <a:latin typeface="Cambria" panose="02040503050406030204" pitchFamily="18" charset="0"/>
              <a:ea typeface="Cambria" panose="02040503050406030204" pitchFamily="18" charset="0"/>
            </a:rPr>
            <a:t> in. less than the nominal wall thickness.</a:t>
          </a:r>
        </a:p>
        <a:p>
          <a:r>
            <a:rPr lang="en-US" sz="1100" baseline="0">
              <a:latin typeface="Cambria" panose="02040503050406030204" pitchFamily="18" charset="0"/>
              <a:ea typeface="Cambria" panose="02040503050406030204" pitchFamily="18" charset="0"/>
            </a:rPr>
            <a:t>2) Percent Solid of Assembly - The open area of screen block allow wind to pass through the assembly, thereby reducing the design wind pressure. Screen block typically have an open area in the range of 40% to 60%, but could be more or less depending on the configuration of the unit. To be considered an 'open' assembly, ASCE/SEI 7 requires a minimum open space of 30%.</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Cambria" panose="02040503050406030204" pitchFamily="18" charset="0"/>
              <a:ea typeface="Cambria" panose="02040503050406030204" pitchFamily="18" charset="0"/>
              <a:cs typeface="+mn-cs"/>
            </a:rPr>
            <a:t>3) CMU Density (lb/ft</a:t>
          </a:r>
          <a:r>
            <a:rPr lang="en-US" sz="1100" b="0" i="0" baseline="30000">
              <a:solidFill>
                <a:schemeClr val="dk1"/>
              </a:solidFill>
              <a:effectLst/>
              <a:latin typeface="Cambria" panose="02040503050406030204" pitchFamily="18" charset="0"/>
              <a:ea typeface="Cambria" panose="02040503050406030204" pitchFamily="18" charset="0"/>
              <a:cs typeface="+mn-cs"/>
            </a:rPr>
            <a:t>3</a:t>
          </a:r>
          <a:r>
            <a:rPr lang="en-US" sz="1100" b="0" i="0" baseline="0">
              <a:solidFill>
                <a:schemeClr val="dk1"/>
              </a:solidFill>
              <a:effectLst/>
              <a:latin typeface="Cambria" panose="02040503050406030204" pitchFamily="18" charset="0"/>
              <a:ea typeface="Cambria" panose="02040503050406030204" pitchFamily="18" charset="0"/>
              <a:cs typeface="+mn-cs"/>
            </a:rPr>
            <a:t>) - Most concrete masonry units have densities that vary from 100 lb/ft</a:t>
          </a:r>
          <a:r>
            <a:rPr lang="en-US" sz="1100" b="0" i="0" baseline="30000">
              <a:solidFill>
                <a:schemeClr val="dk1"/>
              </a:solidFill>
              <a:effectLst/>
              <a:latin typeface="Cambria" panose="02040503050406030204" pitchFamily="18" charset="0"/>
              <a:ea typeface="Cambria" panose="02040503050406030204" pitchFamily="18" charset="0"/>
              <a:cs typeface="+mn-cs"/>
            </a:rPr>
            <a:t>3</a:t>
          </a:r>
          <a:r>
            <a:rPr lang="en-US" sz="1100" b="0" i="0" baseline="0">
              <a:solidFill>
                <a:schemeClr val="dk1"/>
              </a:solidFill>
              <a:effectLst/>
              <a:latin typeface="Cambria" panose="02040503050406030204" pitchFamily="18" charset="0"/>
              <a:ea typeface="Cambria" panose="02040503050406030204" pitchFamily="18" charset="0"/>
              <a:cs typeface="+mn-cs"/>
            </a:rPr>
            <a:t> to 130 lb/ft</a:t>
          </a:r>
          <a:r>
            <a:rPr lang="en-US" sz="1100" b="0" i="0" baseline="30000">
              <a:solidFill>
                <a:schemeClr val="dk1"/>
              </a:solidFill>
              <a:effectLst/>
              <a:latin typeface="Cambria" panose="02040503050406030204" pitchFamily="18" charset="0"/>
              <a:ea typeface="Cambria" panose="02040503050406030204" pitchFamily="18" charset="0"/>
              <a:cs typeface="+mn-cs"/>
            </a:rPr>
            <a:t>3</a:t>
          </a:r>
          <a:r>
            <a:rPr lang="en-US" sz="1100" b="0" i="0" baseline="0">
              <a:solidFill>
                <a:schemeClr val="dk1"/>
              </a:solidFill>
              <a:effectLst/>
              <a:latin typeface="Cambria" panose="02040503050406030204" pitchFamily="18" charset="0"/>
              <a:ea typeface="Cambria" panose="02040503050406030204" pitchFamily="18" charset="0"/>
              <a:cs typeface="+mn-cs"/>
            </a:rPr>
            <a:t>, depending on the aggregate used in their production. The density of the CMU is used in determining the assembly weight for applicable out-of-plane design checks, and when applicable, corresponding out-of-plane seismic loads.</a:t>
          </a:r>
          <a:endParaRPr lang="en-US">
            <a:effectLst/>
            <a:latin typeface="Cambria" panose="02040503050406030204" pitchFamily="18" charset="0"/>
            <a:ea typeface="Cambria" panose="02040503050406030204" pitchFamily="18" charset="0"/>
          </a:endParaRPr>
        </a:p>
        <a:p>
          <a:r>
            <a:rPr lang="en-US" sz="1100" baseline="0">
              <a:latin typeface="Cambria" panose="02040503050406030204" pitchFamily="18" charset="0"/>
              <a:ea typeface="Cambria" panose="02040503050406030204" pitchFamily="18" charset="0"/>
            </a:rPr>
            <a:t>4) Span Direction, Support, and Design Modeling - This calculator allows modeling assuming either vertical or horizontal spanning construction, simple or cantilevered supports, and either reinforced or unreinforced construction. Combinations of these modeling assumptions are limited based on construction practicalities. These include: a) Reinforced assemblies are assumed to span in the horizontal direction only using joint reinforcement given the lack of vertically continuous cells capable of being reinforced. b) A cantilevered assembly is assumed capable of spanning in the vertical direction only. </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Cambria" panose="02040503050406030204" pitchFamily="18" charset="0"/>
              <a:ea typeface="Cambria" panose="02040503050406030204" pitchFamily="18" charset="0"/>
              <a:cs typeface="+mn-cs"/>
            </a:rPr>
            <a:t>5) Mortar Type - When joint reinforcement is used to resist applied loads (such as modeled with this calculator when a reinforced assembly is selected), TMS 402 limits the mortar to either portland cement/lime or mortar cement mortars. As such, masonry cement mortar and air-entrained portland cement/lime mortar is not permitted when designing reinforced assemblies using this calculator. Otherwise, any mortar can be used in the construction of screen wall assemblies. </a:t>
          </a:r>
          <a:endParaRPr lang="en-US" sz="1100" baseline="0">
            <a:latin typeface="Cambria" panose="02040503050406030204" pitchFamily="18" charset="0"/>
            <a:ea typeface="Cambria" panose="02040503050406030204" pitchFamily="18" charset="0"/>
          </a:endParaRPr>
        </a:p>
        <a:p>
          <a:r>
            <a:rPr lang="en-US" sz="1100" baseline="0">
              <a:latin typeface="Cambria" panose="02040503050406030204" pitchFamily="18" charset="0"/>
              <a:ea typeface="Cambria" panose="02040503050406030204" pitchFamily="18" charset="0"/>
            </a:rPr>
            <a:t>6) Design Span, </a:t>
          </a:r>
          <a:r>
            <a:rPr lang="en-US" sz="1100" i="1" baseline="0">
              <a:latin typeface="Cambria" panose="02040503050406030204" pitchFamily="18" charset="0"/>
              <a:ea typeface="Cambria" panose="02040503050406030204" pitchFamily="18" charset="0"/>
            </a:rPr>
            <a:t>H</a:t>
          </a:r>
          <a:r>
            <a:rPr lang="en-US" sz="1100" baseline="0">
              <a:latin typeface="Cambria" panose="02040503050406030204" pitchFamily="18" charset="0"/>
              <a:ea typeface="Cambria" panose="02040503050406030204" pitchFamily="18" charset="0"/>
            </a:rPr>
            <a:t> or </a:t>
          </a:r>
          <a:r>
            <a:rPr lang="en-US" sz="1100" i="1" baseline="0">
              <a:latin typeface="Cambria" panose="02040503050406030204" pitchFamily="18" charset="0"/>
              <a:ea typeface="Cambria" panose="02040503050406030204" pitchFamily="18" charset="0"/>
            </a:rPr>
            <a:t>L</a:t>
          </a:r>
          <a:r>
            <a:rPr lang="en-US" sz="1100" baseline="0">
              <a:latin typeface="Cambria" panose="02040503050406030204" pitchFamily="18" charset="0"/>
              <a:ea typeface="Cambria" panose="02040503050406030204" pitchFamily="18" charset="0"/>
            </a:rPr>
            <a:t> (ft) - Either the height (vertical) or the length (horizontal) design span length based on user selected span direction. While any design span length may be selected, concrete masonry construction is ideally laid out using modular dimensions that are a multiple of 8 inches.</a:t>
          </a:r>
        </a:p>
        <a:p>
          <a:r>
            <a:rPr lang="en-US" sz="1100" baseline="0">
              <a:latin typeface="Cambria" panose="02040503050406030204" pitchFamily="18" charset="0"/>
              <a:ea typeface="Cambria" panose="02040503050406030204" pitchFamily="18" charset="0"/>
            </a:rPr>
            <a:t>7) Size of Joint Reinforcement - The most commonly used/available joint reinforcing size is 9 gauge (W1.7 having a diameter of 0.148 in.) wire, however, TMS 402 allows up to </a:t>
          </a:r>
          <a:r>
            <a:rPr lang="en-US" sz="1100" baseline="30000">
              <a:latin typeface="Cambria" panose="02040503050406030204" pitchFamily="18" charset="0"/>
              <a:ea typeface="Cambria" panose="02040503050406030204" pitchFamily="18" charset="0"/>
            </a:rPr>
            <a:t>3</a:t>
          </a:r>
          <a:r>
            <a:rPr lang="en-US" sz="1100" baseline="0">
              <a:latin typeface="Cambria" panose="02040503050406030204" pitchFamily="18" charset="0"/>
              <a:ea typeface="Cambria" panose="02040503050406030204" pitchFamily="18" charset="0"/>
            </a:rPr>
            <a:t>/</a:t>
          </a:r>
          <a:r>
            <a:rPr lang="en-US" sz="1100" baseline="-25000">
              <a:latin typeface="Cambria" panose="02040503050406030204" pitchFamily="18" charset="0"/>
              <a:ea typeface="Cambria" panose="02040503050406030204" pitchFamily="18" charset="0"/>
            </a:rPr>
            <a:t>16</a:t>
          </a:r>
          <a:r>
            <a:rPr lang="en-US" sz="1100" baseline="0">
              <a:latin typeface="Cambria" panose="02040503050406030204" pitchFamily="18" charset="0"/>
              <a:ea typeface="Cambria" panose="02040503050406030204" pitchFamily="18" charset="0"/>
            </a:rPr>
            <a:t> in. (W2.8 having a diameter of 0.187 in.) joint reinforcing wire to be used. Specifying </a:t>
          </a:r>
          <a:r>
            <a:rPr lang="en-US" sz="1100" baseline="30000">
              <a:latin typeface="Cambria" panose="02040503050406030204" pitchFamily="18" charset="0"/>
              <a:ea typeface="Cambria" panose="02040503050406030204" pitchFamily="18" charset="0"/>
            </a:rPr>
            <a:t>3</a:t>
          </a:r>
          <a:r>
            <a:rPr lang="en-US" sz="1100" baseline="0">
              <a:latin typeface="Cambria" panose="02040503050406030204" pitchFamily="18" charset="0"/>
              <a:ea typeface="Cambria" panose="02040503050406030204" pitchFamily="18" charset="0"/>
            </a:rPr>
            <a:t>/</a:t>
          </a:r>
          <a:r>
            <a:rPr lang="en-US" sz="1100" baseline="-25000">
              <a:latin typeface="Cambria" panose="02040503050406030204" pitchFamily="18" charset="0"/>
              <a:ea typeface="Cambria" panose="02040503050406030204" pitchFamily="18" charset="0"/>
            </a:rPr>
            <a:t>16</a:t>
          </a:r>
          <a:r>
            <a:rPr lang="en-US" sz="1100" baseline="0">
              <a:latin typeface="Cambria" panose="02040503050406030204" pitchFamily="18" charset="0"/>
              <a:ea typeface="Cambria" panose="02040503050406030204" pitchFamily="18" charset="0"/>
            </a:rPr>
            <a:t> in. diameter should be done with caution as this is the largest diameter of wire that can be placed in a </a:t>
          </a:r>
          <a:r>
            <a:rPr lang="en-US" sz="1100" baseline="30000">
              <a:latin typeface="Cambria" panose="02040503050406030204" pitchFamily="18" charset="0"/>
              <a:ea typeface="Cambria" panose="02040503050406030204" pitchFamily="18" charset="0"/>
            </a:rPr>
            <a:t>3</a:t>
          </a:r>
          <a:r>
            <a:rPr lang="en-US" sz="1100" baseline="0">
              <a:latin typeface="Cambria" panose="02040503050406030204" pitchFamily="18" charset="0"/>
              <a:ea typeface="Cambria" panose="02040503050406030204" pitchFamily="18" charset="0"/>
            </a:rPr>
            <a:t>/</a:t>
          </a:r>
          <a:r>
            <a:rPr lang="en-US" sz="1100" baseline="-25000">
              <a:latin typeface="Cambria" panose="02040503050406030204" pitchFamily="18" charset="0"/>
              <a:ea typeface="Cambria" panose="02040503050406030204" pitchFamily="18" charset="0"/>
            </a:rPr>
            <a:t>8</a:t>
          </a:r>
          <a:r>
            <a:rPr lang="en-US" sz="1100" baseline="0">
              <a:latin typeface="Cambria" panose="02040503050406030204" pitchFamily="18" charset="0"/>
              <a:ea typeface="Cambria" panose="02040503050406030204" pitchFamily="18" charset="0"/>
            </a:rPr>
            <a:t> in. thick mortar joint, effectively leaving no room to accommodate construction tolerances or lap splicing of the joint reinforcing.</a:t>
          </a:r>
        </a:p>
        <a:p>
          <a:r>
            <a:rPr lang="en-US" sz="1100" baseline="0">
              <a:latin typeface="Cambria" panose="02040503050406030204" pitchFamily="18" charset="0"/>
              <a:ea typeface="Cambria" panose="02040503050406030204" pitchFamily="18" charset="0"/>
            </a:rPr>
            <a:t>8) Spacing of Joint Reinforcement (in.) - Joint reinforcement is most commonly spaced at 16 in. on center in concrete masonry construction, but this spacing may be decreased to 8 in. on center where design loads warrant additional horizontal reinforcing steel. Inputs also allow for 4 in. and 12 in. spacing options, but these are only applicable to concrete masonry assemblies constructed using half-high (nominally 4 in. tall) concrete masonry units.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latin typeface="Cambria" panose="02040503050406030204" pitchFamily="18" charset="0"/>
              <a:ea typeface="Cambria" panose="02040503050406030204" pitchFamily="18" charset="0"/>
            </a:rPr>
            <a:t>9) Specified Yield Strength of Joint Reinforcement, </a:t>
          </a:r>
          <a:r>
            <a:rPr lang="en-US" sz="1100" i="1" baseline="0">
              <a:latin typeface="Cambria" panose="02040503050406030204" pitchFamily="18" charset="0"/>
              <a:ea typeface="Cambria" panose="02040503050406030204" pitchFamily="18" charset="0"/>
            </a:rPr>
            <a:t>f</a:t>
          </a:r>
          <a:r>
            <a:rPr lang="en-US" sz="1100" i="1" baseline="-25000">
              <a:latin typeface="Cambria" panose="02040503050406030204" pitchFamily="18" charset="0"/>
              <a:ea typeface="Cambria" panose="02040503050406030204" pitchFamily="18" charset="0"/>
            </a:rPr>
            <a:t>yJR</a:t>
          </a:r>
          <a:r>
            <a:rPr lang="en-US" sz="1100" baseline="0">
              <a:latin typeface="Cambria" panose="02040503050406030204" pitchFamily="18" charset="0"/>
              <a:ea typeface="Cambria" panose="02040503050406030204" pitchFamily="18" charset="0"/>
            </a:rPr>
            <a:t> </a:t>
          </a:r>
          <a:r>
            <a:rPr lang="en-US" sz="1100" b="0" i="0" baseline="0">
              <a:solidFill>
                <a:schemeClr val="dk1"/>
              </a:solidFill>
              <a:effectLst/>
              <a:latin typeface="Cambria" panose="02040503050406030204" pitchFamily="18" charset="0"/>
              <a:ea typeface="Cambria" panose="02040503050406030204" pitchFamily="18" charset="0"/>
              <a:cs typeface="+mn-cs"/>
            </a:rPr>
            <a:t>(lb/in.</a:t>
          </a:r>
          <a:r>
            <a:rPr lang="en-US" sz="1100" b="0" i="0" baseline="30000">
              <a:solidFill>
                <a:schemeClr val="dk1"/>
              </a:solidFill>
              <a:effectLst/>
              <a:latin typeface="Cambria" panose="02040503050406030204" pitchFamily="18" charset="0"/>
              <a:ea typeface="Cambria" panose="02040503050406030204" pitchFamily="18" charset="0"/>
              <a:cs typeface="+mn-cs"/>
            </a:rPr>
            <a:t>2</a:t>
          </a:r>
          <a:r>
            <a:rPr lang="en-US" sz="1100" b="0" i="0" baseline="0">
              <a:solidFill>
                <a:schemeClr val="dk1"/>
              </a:solidFill>
              <a:effectLst/>
              <a:latin typeface="Cambria" panose="02040503050406030204" pitchFamily="18" charset="0"/>
              <a:ea typeface="Cambria" panose="02040503050406030204" pitchFamily="18" charset="0"/>
              <a:cs typeface="+mn-cs"/>
            </a:rPr>
            <a:t>) - Most cold-drawn joint reinforcing wire has a specified yield strength of 70,000 lb/in.</a:t>
          </a:r>
          <a:r>
            <a:rPr lang="en-US" sz="1100" b="0" i="0" baseline="30000">
              <a:solidFill>
                <a:schemeClr val="dk1"/>
              </a:solidFill>
              <a:effectLst/>
              <a:latin typeface="Cambria" panose="02040503050406030204" pitchFamily="18" charset="0"/>
              <a:ea typeface="Cambria" panose="02040503050406030204" pitchFamily="18" charset="0"/>
              <a:cs typeface="+mn-cs"/>
            </a:rPr>
            <a:t>2</a:t>
          </a:r>
          <a:r>
            <a:rPr lang="en-US" sz="1100" b="0" i="0" baseline="0">
              <a:solidFill>
                <a:schemeClr val="dk1"/>
              </a:solidFill>
              <a:effectLst/>
              <a:latin typeface="Cambria" panose="02040503050406030204" pitchFamily="18" charset="0"/>
              <a:ea typeface="Cambria" panose="02040503050406030204" pitchFamily="18" charset="0"/>
              <a:cs typeface="+mn-cs"/>
            </a:rPr>
            <a:t>. This is also the maximum specified yield strength permitted by TMS 402 for joint reinforcement.</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Cambria" panose="02040503050406030204" pitchFamily="18" charset="0"/>
              <a:ea typeface="Cambria" panose="02040503050406030204" pitchFamily="18" charset="0"/>
              <a:cs typeface="+mn-cs"/>
            </a:rPr>
            <a:t>10) Specified Masonry Compressive Strength, </a:t>
          </a:r>
          <a:r>
            <a:rPr lang="en-US" sz="1100" b="0" i="1" baseline="0">
              <a:solidFill>
                <a:schemeClr val="dk1"/>
              </a:solidFill>
              <a:effectLst/>
              <a:latin typeface="Cambria" panose="02040503050406030204" pitchFamily="18" charset="0"/>
              <a:ea typeface="Cambria" panose="02040503050406030204" pitchFamily="18" charset="0"/>
              <a:cs typeface="+mn-cs"/>
            </a:rPr>
            <a:t>f'</a:t>
          </a:r>
          <a:r>
            <a:rPr lang="en-US" sz="1100" b="0" i="1" baseline="-25000">
              <a:solidFill>
                <a:schemeClr val="dk1"/>
              </a:solidFill>
              <a:effectLst/>
              <a:latin typeface="Cambria" panose="02040503050406030204" pitchFamily="18" charset="0"/>
              <a:ea typeface="Cambria" panose="02040503050406030204" pitchFamily="18" charset="0"/>
              <a:cs typeface="+mn-cs"/>
            </a:rPr>
            <a:t>m</a:t>
          </a:r>
          <a:r>
            <a:rPr lang="en-US" sz="1100" b="0" i="0" baseline="0">
              <a:solidFill>
                <a:schemeClr val="dk1"/>
              </a:solidFill>
              <a:effectLst/>
              <a:latin typeface="Cambria" panose="02040503050406030204" pitchFamily="18" charset="0"/>
              <a:ea typeface="Cambria" panose="02040503050406030204" pitchFamily="18" charset="0"/>
              <a:cs typeface="+mn-cs"/>
            </a:rPr>
            <a:t> (lb/in.</a:t>
          </a:r>
          <a:r>
            <a:rPr lang="en-US" sz="1100" b="0" i="0" baseline="30000">
              <a:solidFill>
                <a:schemeClr val="dk1"/>
              </a:solidFill>
              <a:effectLst/>
              <a:latin typeface="Cambria" panose="02040503050406030204" pitchFamily="18" charset="0"/>
              <a:ea typeface="Cambria" panose="02040503050406030204" pitchFamily="18" charset="0"/>
              <a:cs typeface="+mn-cs"/>
            </a:rPr>
            <a:t>2</a:t>
          </a:r>
          <a:r>
            <a:rPr lang="en-US" sz="1100" b="0" i="0" baseline="0">
              <a:solidFill>
                <a:schemeClr val="dk1"/>
              </a:solidFill>
              <a:effectLst/>
              <a:latin typeface="Cambria" panose="02040503050406030204" pitchFamily="18" charset="0"/>
              <a:ea typeface="Cambria" panose="02040503050406030204" pitchFamily="18" charset="0"/>
              <a:cs typeface="+mn-cs"/>
            </a:rPr>
            <a:t>) - In accordance with TMS 402, nonloadbearing walls are permitted to carry only a maximum of 200 lb/ft of allowable stress level axial load in addition to their self-weight. As such, there is usually little structural benefit in specifying a high strength masonry assembly for typical screen wall applications. A standard concrete masonry unit meeting the minimum requirements of ASTM C90 has a compressive strength of 2,000 lb/in.</a:t>
          </a:r>
          <a:r>
            <a:rPr lang="en-US" sz="1100" b="0" i="0" baseline="30000">
              <a:solidFill>
                <a:schemeClr val="dk1"/>
              </a:solidFill>
              <a:effectLst/>
              <a:latin typeface="Cambria" panose="02040503050406030204" pitchFamily="18" charset="0"/>
              <a:ea typeface="Cambria" panose="02040503050406030204" pitchFamily="18" charset="0"/>
              <a:cs typeface="+mn-cs"/>
            </a:rPr>
            <a:t>2</a:t>
          </a:r>
          <a:r>
            <a:rPr lang="en-US" sz="1100" b="0" i="0" baseline="0">
              <a:solidFill>
                <a:schemeClr val="dk1"/>
              </a:solidFill>
              <a:effectLst/>
              <a:latin typeface="Cambria" panose="02040503050406030204" pitchFamily="18" charset="0"/>
              <a:ea typeface="Cambria" panose="02040503050406030204" pitchFamily="18" charset="0"/>
              <a:cs typeface="+mn-cs"/>
            </a:rPr>
            <a:t>. When laid in Type S mortar, the resulting assembly compressive strength (</a:t>
          </a:r>
          <a:r>
            <a:rPr lang="en-US" sz="1100" b="0" i="1" baseline="0">
              <a:solidFill>
                <a:schemeClr val="dk1"/>
              </a:solidFill>
              <a:effectLst/>
              <a:latin typeface="Cambria" panose="02040503050406030204" pitchFamily="18" charset="0"/>
              <a:ea typeface="Cambria" panose="02040503050406030204" pitchFamily="18" charset="0"/>
              <a:cs typeface="+mn-cs"/>
            </a:rPr>
            <a:t>f'</a:t>
          </a:r>
          <a:r>
            <a:rPr lang="en-US" sz="1100" b="0" i="1" baseline="-25000">
              <a:solidFill>
                <a:schemeClr val="dk1"/>
              </a:solidFill>
              <a:effectLst/>
              <a:latin typeface="Cambria" panose="02040503050406030204" pitchFamily="18" charset="0"/>
              <a:ea typeface="Cambria" panose="02040503050406030204" pitchFamily="18" charset="0"/>
              <a:cs typeface="+mn-cs"/>
            </a:rPr>
            <a:t>m</a:t>
          </a:r>
          <a:r>
            <a:rPr lang="en-US" sz="1100" b="0" i="0" baseline="0">
              <a:solidFill>
                <a:schemeClr val="dk1"/>
              </a:solidFill>
              <a:effectLst/>
              <a:latin typeface="Cambria" panose="02040503050406030204" pitchFamily="18" charset="0"/>
              <a:ea typeface="Cambria" panose="02040503050406030204" pitchFamily="18" charset="0"/>
              <a:cs typeface="+mn-cs"/>
            </a:rPr>
            <a:t>) is 2,000 lb/in.</a:t>
          </a:r>
          <a:r>
            <a:rPr lang="en-US" sz="1100" b="0" i="0" baseline="30000">
              <a:solidFill>
                <a:schemeClr val="dk1"/>
              </a:solidFill>
              <a:effectLst/>
              <a:latin typeface="Cambria" panose="02040503050406030204" pitchFamily="18" charset="0"/>
              <a:ea typeface="Cambria" panose="02040503050406030204" pitchFamily="18" charset="0"/>
              <a:cs typeface="+mn-cs"/>
            </a:rPr>
            <a:t>2</a:t>
          </a:r>
          <a:r>
            <a:rPr lang="en-US" sz="1100" b="0" i="0" baseline="0">
              <a:solidFill>
                <a:schemeClr val="dk1"/>
              </a:solidFill>
              <a:effectLst/>
              <a:latin typeface="Cambria" panose="02040503050406030204" pitchFamily="18" charset="0"/>
              <a:ea typeface="Cambria" panose="02040503050406030204" pitchFamily="18" charset="0"/>
              <a:cs typeface="+mn-cs"/>
            </a:rPr>
            <a:t>. When laid in Type N mortar, the resulting assembly compressive strength (</a:t>
          </a:r>
          <a:r>
            <a:rPr lang="en-US" sz="1100" b="0" i="1" baseline="0">
              <a:solidFill>
                <a:schemeClr val="dk1"/>
              </a:solidFill>
              <a:effectLst/>
              <a:latin typeface="Cambria" panose="02040503050406030204" pitchFamily="18" charset="0"/>
              <a:ea typeface="Cambria" panose="02040503050406030204" pitchFamily="18" charset="0"/>
              <a:cs typeface="+mn-cs"/>
            </a:rPr>
            <a:t>f'</a:t>
          </a:r>
          <a:r>
            <a:rPr lang="en-US" sz="1100" b="0" i="1" baseline="-25000">
              <a:solidFill>
                <a:schemeClr val="dk1"/>
              </a:solidFill>
              <a:effectLst/>
              <a:latin typeface="Cambria" panose="02040503050406030204" pitchFamily="18" charset="0"/>
              <a:ea typeface="Cambria" panose="02040503050406030204" pitchFamily="18" charset="0"/>
              <a:cs typeface="+mn-cs"/>
            </a:rPr>
            <a:t>m</a:t>
          </a:r>
          <a:r>
            <a:rPr lang="en-US" sz="1100" b="0" i="0" baseline="0">
              <a:solidFill>
                <a:schemeClr val="dk1"/>
              </a:solidFill>
              <a:effectLst/>
              <a:latin typeface="Cambria" panose="02040503050406030204" pitchFamily="18" charset="0"/>
              <a:ea typeface="Cambria" panose="02040503050406030204" pitchFamily="18" charset="0"/>
              <a:cs typeface="+mn-cs"/>
            </a:rPr>
            <a:t>) is 1,750 lb/in.</a:t>
          </a:r>
          <a:r>
            <a:rPr lang="en-US" sz="1100" b="0" i="0" baseline="30000">
              <a:solidFill>
                <a:schemeClr val="dk1"/>
              </a:solidFill>
              <a:effectLst/>
              <a:latin typeface="Cambria" panose="02040503050406030204" pitchFamily="18" charset="0"/>
              <a:ea typeface="Cambria" panose="02040503050406030204" pitchFamily="18" charset="0"/>
              <a:cs typeface="+mn-cs"/>
            </a:rPr>
            <a:t>2</a:t>
          </a:r>
          <a:r>
            <a:rPr lang="en-US" sz="1100" b="0" i="0" baseline="0">
              <a:solidFill>
                <a:schemeClr val="dk1"/>
              </a:solidFill>
              <a:effectLst/>
              <a:latin typeface="Cambria" panose="02040503050406030204" pitchFamily="18" charset="0"/>
              <a:ea typeface="Cambria" panose="02040503050406030204" pitchFamily="18" charset="0"/>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Cambria" panose="02040503050406030204" pitchFamily="18" charset="0"/>
              <a:ea typeface="Cambria" panose="02040503050406030204" pitchFamily="18" charset="0"/>
              <a:cs typeface="+mn-cs"/>
            </a:rPr>
            <a:t>11) Bond Pattern - Because screen walls designed using this calculator can span in either the horizontal or vertical direction, the selection of the bond pattern affects the modulus of rupture of the assembly, which in turn controls the maximum design span for unreinforced masonry. Note that stack bond construction should not be used with horizontally spanning assemblies as TMS 402 stipulates the modulus of rupture of stack bond construction spanning horizontally is zero.</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Cambria" panose="02040503050406030204" pitchFamily="18" charset="0"/>
              <a:ea typeface="Cambria" panose="02040503050406030204" pitchFamily="18" charset="0"/>
              <a:cs typeface="+mn-cs"/>
            </a:rPr>
            <a:t>12) Type of Assembly - Screen walls can be freestanding structures, incorporated into a building envelope, or positioned on a rooftop. The location of the screen wall under these choices changes the design wind pressure reflecting the varying exposure conditions.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Cambria" panose="02040503050406030204" pitchFamily="18" charset="0"/>
              <a:ea typeface="Cambria" panose="02040503050406030204" pitchFamily="18" charset="0"/>
              <a:cs typeface="+mn-cs"/>
            </a:rPr>
            <a:t>13) Location of Assembly - Screen walls designed using this calculator may be located on the interior of a building or exterior, which changes the design wind pressure the assembly is exposed to.</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baseline="0">
            <a:solidFill>
              <a:schemeClr val="dk1"/>
            </a:solidFill>
            <a:effectLst/>
            <a:latin typeface="Cambria" panose="02040503050406030204" pitchFamily="18" charset="0"/>
            <a:ea typeface="Cambria" panose="02040503050406030204" pitchFamily="18" charset="0"/>
            <a:cs typeface="+mn-cs"/>
          </a:endParaRPr>
        </a:p>
        <a:p>
          <a:r>
            <a:rPr lang="en-US" sz="1100" u="sng" baseline="0">
              <a:solidFill>
                <a:schemeClr val="dk1"/>
              </a:solidFill>
              <a:effectLst/>
              <a:latin typeface="Cambria" panose="02040503050406030204" pitchFamily="18" charset="0"/>
              <a:ea typeface="Cambria" panose="02040503050406030204" pitchFamily="18" charset="0"/>
              <a:cs typeface="+mn-cs"/>
            </a:rPr>
            <a:t>User Inputs - Design Loading</a:t>
          </a:r>
          <a:endParaRPr lang="en-US">
            <a:effectLst/>
            <a:latin typeface="Cambria" panose="02040503050406030204" pitchFamily="18" charset="0"/>
            <a:ea typeface="Cambria" panose="02040503050406030204" pitchFamily="18" charset="0"/>
          </a:endParaRPr>
        </a:p>
        <a:p>
          <a:r>
            <a:rPr lang="en-US" sz="1100" baseline="0">
              <a:solidFill>
                <a:schemeClr val="dk1"/>
              </a:solidFill>
              <a:effectLst/>
              <a:latin typeface="Cambria" panose="02040503050406030204" pitchFamily="18" charset="0"/>
              <a:ea typeface="Cambria" panose="02040503050406030204" pitchFamily="18" charset="0"/>
              <a:cs typeface="+mn-cs"/>
            </a:rPr>
            <a:t>1) Superimposed Axial Loads - TMS 402 permits small axial loads to be applied to nonloadbearing masonry walls, but limits the total allowable stress level axial load to 200 lb/ft or less. Calculator inputs can be either superimposed dead or live loads, provided the combined axial load does not exceed 200 lb/ft. Sign convention is positive (+) for compressive loading and negative (-) for tensile loading. Superimposed loads are assumed to be applied along the top of the wall for design analyses checks.</a:t>
          </a:r>
          <a:endParaRPr lang="en-US">
            <a:effectLst/>
            <a:latin typeface="Cambria" panose="02040503050406030204" pitchFamily="18" charset="0"/>
            <a:ea typeface="Cambria" panose="02040503050406030204" pitchFamily="18" charset="0"/>
          </a:endParaRPr>
        </a:p>
        <a:p>
          <a:r>
            <a:rPr lang="en-US" sz="1100" b="0" i="0" baseline="0">
              <a:solidFill>
                <a:schemeClr val="dk1"/>
              </a:solidFill>
              <a:effectLst/>
              <a:latin typeface="Cambria" panose="02040503050406030204" pitchFamily="18" charset="0"/>
              <a:ea typeface="Cambria" panose="02040503050406030204" pitchFamily="18" charset="0"/>
              <a:cs typeface="+mn-cs"/>
            </a:rPr>
            <a:t>2) Out-of-Plane Live Loading - ASCE/SEI 7 Section 4.3.4 requires partition walls within buildings that exceed 6 ft in height be designed to resist a horizontal live load of not less than 5 lb/ft</a:t>
          </a:r>
          <a:r>
            <a:rPr lang="en-US" sz="1100" b="0" i="0" baseline="30000">
              <a:solidFill>
                <a:schemeClr val="dk1"/>
              </a:solidFill>
              <a:effectLst/>
              <a:latin typeface="Cambria" panose="02040503050406030204" pitchFamily="18" charset="0"/>
              <a:ea typeface="Cambria" panose="02040503050406030204" pitchFamily="18" charset="0"/>
              <a:cs typeface="+mn-cs"/>
            </a:rPr>
            <a:t>2</a:t>
          </a:r>
          <a:r>
            <a:rPr lang="en-US" sz="1100" b="0" i="0" baseline="0">
              <a:solidFill>
                <a:schemeClr val="dk1"/>
              </a:solidFill>
              <a:effectLst/>
              <a:latin typeface="Cambria" panose="02040503050406030204" pitchFamily="18" charset="0"/>
              <a:ea typeface="Cambria" panose="02040503050406030204" pitchFamily="18" charset="0"/>
              <a:cs typeface="+mn-cs"/>
            </a:rPr>
            <a:t>. Other live load design pressures may be more appropriate depending on the intended use of the screen wall.</a:t>
          </a:r>
          <a:endParaRPr lang="en-US">
            <a:effectLst/>
            <a:latin typeface="Cambria" panose="02040503050406030204" pitchFamily="18" charset="0"/>
            <a:ea typeface="Cambria" panose="02040503050406030204" pitchFamily="18" charset="0"/>
          </a:endParaRPr>
        </a:p>
        <a:p>
          <a:r>
            <a:rPr lang="en-US" sz="1100" b="0" i="0" baseline="0">
              <a:solidFill>
                <a:schemeClr val="dk1"/>
              </a:solidFill>
              <a:effectLst/>
              <a:latin typeface="Cambria" panose="02040503050406030204" pitchFamily="18" charset="0"/>
              <a:ea typeface="Cambria" panose="02040503050406030204" pitchFamily="18" charset="0"/>
              <a:cs typeface="+mn-cs"/>
            </a:rPr>
            <a:t>3) Basic Wind Speed, </a:t>
          </a:r>
          <a:r>
            <a:rPr lang="en-US" sz="1100" b="0" i="1" baseline="0">
              <a:solidFill>
                <a:schemeClr val="dk1"/>
              </a:solidFill>
              <a:effectLst/>
              <a:latin typeface="Cambria" panose="02040503050406030204" pitchFamily="18" charset="0"/>
              <a:ea typeface="Cambria" panose="02040503050406030204" pitchFamily="18" charset="0"/>
              <a:cs typeface="+mn-cs"/>
            </a:rPr>
            <a:t>V</a:t>
          </a:r>
          <a:r>
            <a:rPr lang="en-US" sz="1100" b="0" i="0" baseline="0">
              <a:solidFill>
                <a:schemeClr val="dk1"/>
              </a:solidFill>
              <a:effectLst/>
              <a:latin typeface="Cambria" panose="02040503050406030204" pitchFamily="18" charset="0"/>
              <a:ea typeface="Cambria" panose="02040503050406030204" pitchFamily="18" charset="0"/>
              <a:cs typeface="+mn-cs"/>
            </a:rPr>
            <a:t> - The mapped design wind speed for the project location based on the structure's assigned risk category determined in accordance with ASCE/SEI 7 Chapter 26 and Section 1.5. The basic design wind speed can be determined using the online ASCE Hazard Tool: https://ascehazardtool.org/.</a:t>
          </a:r>
          <a:endParaRPr lang="en-US">
            <a:effectLst/>
            <a:latin typeface="Cambria" panose="02040503050406030204" pitchFamily="18" charset="0"/>
            <a:ea typeface="Cambria" panose="02040503050406030204" pitchFamily="18" charset="0"/>
          </a:endParaRPr>
        </a:p>
        <a:p>
          <a:r>
            <a:rPr lang="en-US" sz="1100" baseline="0">
              <a:solidFill>
                <a:schemeClr val="dk1"/>
              </a:solidFill>
              <a:effectLst/>
              <a:latin typeface="Cambria" panose="02040503050406030204" pitchFamily="18" charset="0"/>
              <a:ea typeface="Cambria" panose="02040503050406030204" pitchFamily="18" charset="0"/>
              <a:cs typeface="+mn-cs"/>
            </a:rPr>
            <a:t>4) Wind Exposure Category - The wind exposure category (B, C, or D) determined in accordance with ASCE/SEI 7 Section 26.7 based on the surface roughness characteristics surrounding the project site.</a:t>
          </a:r>
          <a:endParaRPr lang="en-US">
            <a:effectLst/>
            <a:latin typeface="Cambria" panose="02040503050406030204" pitchFamily="18" charset="0"/>
            <a:ea typeface="Cambria" panose="02040503050406030204" pitchFamily="18" charset="0"/>
          </a:endParaRPr>
        </a:p>
        <a:p>
          <a:r>
            <a:rPr lang="en-US" sz="1100" baseline="0">
              <a:solidFill>
                <a:schemeClr val="dk1"/>
              </a:solidFill>
              <a:effectLst/>
              <a:latin typeface="Cambria" panose="02040503050406030204" pitchFamily="18" charset="0"/>
              <a:ea typeface="Cambria" panose="02040503050406030204" pitchFamily="18" charset="0"/>
              <a:cs typeface="+mn-cs"/>
            </a:rPr>
            <a:t>5) Ground Elevation - Ground elevation above sea level at the project location.</a:t>
          </a:r>
        </a:p>
        <a:p>
          <a:r>
            <a:rPr lang="en-US" sz="1100" baseline="0">
              <a:solidFill>
                <a:schemeClr val="dk1"/>
              </a:solidFill>
              <a:effectLst/>
              <a:latin typeface="Cambria" panose="02040503050406030204" pitchFamily="18" charset="0"/>
              <a:ea typeface="Cambria" panose="02040503050406030204" pitchFamily="18" charset="0"/>
              <a:cs typeface="+mn-cs"/>
            </a:rPr>
            <a:t>6) Height of Wall Base Above Grade - The location of the base of the screen wall assembly located above site grade (such as when incorporated as part of a building envelope). </a:t>
          </a:r>
        </a:p>
        <a:p>
          <a:r>
            <a:rPr lang="en-US" sz="1100" baseline="0">
              <a:solidFill>
                <a:schemeClr val="dk1"/>
              </a:solidFill>
              <a:effectLst/>
              <a:latin typeface="Cambria" panose="02040503050406030204" pitchFamily="18" charset="0"/>
              <a:ea typeface="Cambria" panose="02040503050406030204" pitchFamily="18" charset="0"/>
              <a:cs typeface="+mn-cs"/>
            </a:rPr>
            <a:t>7) Topographic Factor, </a:t>
          </a:r>
          <a:r>
            <a:rPr lang="en-US" sz="1100" i="1" baseline="0">
              <a:solidFill>
                <a:schemeClr val="dk1"/>
              </a:solidFill>
              <a:effectLst/>
              <a:latin typeface="Cambria" panose="02040503050406030204" pitchFamily="18" charset="0"/>
              <a:ea typeface="Cambria" panose="02040503050406030204" pitchFamily="18" charset="0"/>
              <a:cs typeface="+mn-cs"/>
            </a:rPr>
            <a:t>K</a:t>
          </a:r>
          <a:r>
            <a:rPr lang="en-US" sz="1100" i="1" baseline="-25000">
              <a:solidFill>
                <a:schemeClr val="dk1"/>
              </a:solidFill>
              <a:effectLst/>
              <a:latin typeface="Cambria" panose="02040503050406030204" pitchFamily="18" charset="0"/>
              <a:ea typeface="Cambria" panose="02040503050406030204" pitchFamily="18" charset="0"/>
              <a:cs typeface="+mn-cs"/>
            </a:rPr>
            <a:t>zt</a:t>
          </a:r>
          <a:r>
            <a:rPr lang="en-US" sz="1100" baseline="0">
              <a:solidFill>
                <a:schemeClr val="dk1"/>
              </a:solidFill>
              <a:effectLst/>
              <a:latin typeface="Cambria" panose="02040503050406030204" pitchFamily="18" charset="0"/>
              <a:ea typeface="Cambria" panose="02040503050406030204" pitchFamily="18" charset="0"/>
              <a:cs typeface="+mn-cs"/>
            </a:rPr>
            <a:t> - Factor to account for wind speed-up effects due to topography surrounding the project location as determined in accordance with ASCE/SEI 7 Section 26.8.</a:t>
          </a:r>
          <a:endParaRPr lang="en-US">
            <a:effectLst/>
            <a:latin typeface="Cambria" panose="02040503050406030204" pitchFamily="18" charset="0"/>
            <a:ea typeface="Cambria" panose="02040503050406030204" pitchFamily="18" charset="0"/>
          </a:endParaRPr>
        </a:p>
        <a:p>
          <a:r>
            <a:rPr lang="en-US" sz="1100" baseline="0">
              <a:solidFill>
                <a:schemeClr val="dk1"/>
              </a:solidFill>
              <a:effectLst/>
              <a:latin typeface="Cambria" panose="02040503050406030204" pitchFamily="18" charset="0"/>
              <a:ea typeface="Cambria" panose="02040503050406030204" pitchFamily="18" charset="0"/>
              <a:cs typeface="+mn-cs"/>
            </a:rPr>
            <a:t>8) Building Enclosure Classification - Used for determining the internal pressures within a building due to external wind loading as determined in accordance with ASCE/SEI 7 Section 26.12.</a:t>
          </a:r>
          <a:endParaRPr lang="en-US">
            <a:effectLst/>
            <a:latin typeface="Cambria" panose="02040503050406030204" pitchFamily="18" charset="0"/>
            <a:ea typeface="Cambria" panose="02040503050406030204" pitchFamily="18" charset="0"/>
          </a:endParaRPr>
        </a:p>
        <a:p>
          <a:pPr eaLnBrk="1" fontAlgn="auto" latinLnBrk="0" hangingPunct="1"/>
          <a:r>
            <a:rPr lang="en-US" sz="1100" baseline="0">
              <a:solidFill>
                <a:schemeClr val="dk1"/>
              </a:solidFill>
              <a:effectLst/>
              <a:latin typeface="Cambria" panose="02040503050406030204" pitchFamily="18" charset="0"/>
              <a:ea typeface="Cambria" panose="02040503050406030204" pitchFamily="18" charset="0"/>
              <a:cs typeface="+mn-cs"/>
            </a:rPr>
            <a:t>9) Short Period Spectral Response Parameter, </a:t>
          </a:r>
          <a:r>
            <a:rPr lang="en-US" sz="1100" i="1" baseline="0">
              <a:solidFill>
                <a:schemeClr val="dk1"/>
              </a:solidFill>
              <a:effectLst/>
              <a:latin typeface="Cambria" panose="02040503050406030204" pitchFamily="18" charset="0"/>
              <a:ea typeface="Cambria" panose="02040503050406030204" pitchFamily="18" charset="0"/>
              <a:cs typeface="+mn-cs"/>
            </a:rPr>
            <a:t>S</a:t>
          </a:r>
          <a:r>
            <a:rPr lang="en-US" sz="1100" i="1" baseline="-25000">
              <a:solidFill>
                <a:schemeClr val="dk1"/>
              </a:solidFill>
              <a:effectLst/>
              <a:latin typeface="Cambria" panose="02040503050406030204" pitchFamily="18" charset="0"/>
              <a:ea typeface="Cambria" panose="02040503050406030204" pitchFamily="18" charset="0"/>
              <a:cs typeface="+mn-cs"/>
            </a:rPr>
            <a:t>MS</a:t>
          </a:r>
          <a:r>
            <a:rPr lang="en-US" sz="1100" baseline="0">
              <a:solidFill>
                <a:schemeClr val="dk1"/>
              </a:solidFill>
              <a:effectLst/>
              <a:latin typeface="Cambria" panose="02040503050406030204" pitchFamily="18" charset="0"/>
              <a:ea typeface="Cambria" panose="02040503050406030204" pitchFamily="18" charset="0"/>
              <a:cs typeface="+mn-cs"/>
            </a:rPr>
            <a:t> - Determined using </a:t>
          </a:r>
          <a:r>
            <a:rPr lang="en-US" sz="1100" b="0" i="0" baseline="0">
              <a:solidFill>
                <a:schemeClr val="dk1"/>
              </a:solidFill>
              <a:effectLst/>
              <a:latin typeface="Cambria" panose="02040503050406030204" pitchFamily="18" charset="0"/>
              <a:ea typeface="Cambria" panose="02040503050406030204" pitchFamily="18" charset="0"/>
              <a:cs typeface="+mn-cs"/>
            </a:rPr>
            <a:t>the online ASCE Hazard Tool: https://ascehazardtool.org/ for the project location, building risk category, and site soil classification.</a:t>
          </a:r>
          <a:endParaRPr lang="en-US">
            <a:effectLst/>
            <a:latin typeface="Cambria" panose="02040503050406030204" pitchFamily="18" charset="0"/>
            <a:ea typeface="Cambria" panose="02040503050406030204" pitchFamily="18" charset="0"/>
          </a:endParaRPr>
        </a:p>
        <a:p>
          <a:r>
            <a:rPr lang="en-US" sz="1100" baseline="0">
              <a:solidFill>
                <a:schemeClr val="dk1"/>
              </a:solidFill>
              <a:effectLst/>
              <a:latin typeface="Cambria" panose="02040503050406030204" pitchFamily="18" charset="0"/>
              <a:ea typeface="Cambria" panose="02040503050406030204" pitchFamily="18" charset="0"/>
              <a:cs typeface="+mn-cs"/>
            </a:rPr>
            <a:t>10) Importance Factor, </a:t>
          </a:r>
          <a:r>
            <a:rPr lang="en-US" sz="1100" i="1" baseline="0">
              <a:solidFill>
                <a:schemeClr val="dk1"/>
              </a:solidFill>
              <a:effectLst/>
              <a:latin typeface="Cambria" panose="02040503050406030204" pitchFamily="18" charset="0"/>
              <a:ea typeface="Cambria" panose="02040503050406030204" pitchFamily="18" charset="0"/>
              <a:cs typeface="+mn-cs"/>
            </a:rPr>
            <a:t>I</a:t>
          </a:r>
          <a:r>
            <a:rPr lang="en-US" sz="1100" i="1" baseline="-25000">
              <a:solidFill>
                <a:schemeClr val="dk1"/>
              </a:solidFill>
              <a:effectLst/>
              <a:latin typeface="Cambria" panose="02040503050406030204" pitchFamily="18" charset="0"/>
              <a:ea typeface="Cambria" panose="02040503050406030204" pitchFamily="18" charset="0"/>
              <a:cs typeface="+mn-cs"/>
            </a:rPr>
            <a:t>p</a:t>
          </a:r>
          <a:r>
            <a:rPr lang="en-US" sz="1100" baseline="0">
              <a:solidFill>
                <a:schemeClr val="dk1"/>
              </a:solidFill>
              <a:effectLst/>
              <a:latin typeface="Cambria" panose="02040503050406030204" pitchFamily="18" charset="0"/>
              <a:ea typeface="Cambria" panose="02040503050406030204" pitchFamily="18" charset="0"/>
              <a:cs typeface="+mn-cs"/>
            </a:rPr>
            <a:t> - Determined in accordance with ASCE/SEI 7 Section 13.1.3. Screen walls that provide a life-safety function to the structure are assigned an importance factor of 1.5 as are partitions in buildings assigned to Risk Category IV structures. All other partitions are assigned an importance factor of 1.0.</a:t>
          </a:r>
          <a:endParaRPr lang="en-US">
            <a:effectLst/>
            <a:latin typeface="Cambria" panose="02040503050406030204" pitchFamily="18" charset="0"/>
            <a:ea typeface="Cambria" panose="02040503050406030204" pitchFamily="18" charset="0"/>
          </a:endParaRPr>
        </a:p>
        <a:p>
          <a:pPr eaLnBrk="1" fontAlgn="auto" latinLnBrk="0" hangingPunct="1"/>
          <a:r>
            <a:rPr lang="en-US" sz="1100" baseline="0">
              <a:solidFill>
                <a:schemeClr val="dk1"/>
              </a:solidFill>
              <a:effectLst/>
              <a:latin typeface="Cambria" panose="02040503050406030204" pitchFamily="18" charset="0"/>
              <a:ea typeface="Cambria" panose="02040503050406030204" pitchFamily="18" charset="0"/>
              <a:cs typeface="+mn-cs"/>
            </a:rPr>
            <a:t>11) Seismic Design Category - A structure's seismic classification based on the risk category and severity of the earthquake ground motion. Determined using </a:t>
          </a:r>
          <a:r>
            <a:rPr lang="en-US" sz="1100" b="0" i="0" baseline="0">
              <a:solidFill>
                <a:schemeClr val="dk1"/>
              </a:solidFill>
              <a:effectLst/>
              <a:latin typeface="Cambria" panose="02040503050406030204" pitchFamily="18" charset="0"/>
              <a:ea typeface="Cambria" panose="02040503050406030204" pitchFamily="18" charset="0"/>
              <a:cs typeface="+mn-cs"/>
            </a:rPr>
            <a:t>the online ASCE Hazard Tool: https://ascehazardtool.org/. </a:t>
          </a:r>
          <a:r>
            <a:rPr lang="en-US" sz="1100" baseline="0">
              <a:solidFill>
                <a:schemeClr val="dk1"/>
              </a:solidFill>
              <a:effectLst/>
              <a:latin typeface="Cambria" panose="02040503050406030204" pitchFamily="18" charset="0"/>
              <a:ea typeface="Cambria" panose="02040503050406030204" pitchFamily="18" charset="0"/>
              <a:cs typeface="+mn-cs"/>
            </a:rPr>
            <a:t>Per ASCE 7-22 Table 13.3-1, partitions in buildings assigned to SDC A and B are exempt from seismic loading. </a:t>
          </a:r>
        </a:p>
        <a:p>
          <a:pPr eaLnBrk="1" fontAlgn="auto" latinLnBrk="0" hangingPunct="1"/>
          <a:r>
            <a:rPr lang="en-US" sz="1100" baseline="0">
              <a:solidFill>
                <a:schemeClr val="dk1"/>
              </a:solidFill>
              <a:effectLst/>
              <a:latin typeface="Cambria" panose="02040503050406030204" pitchFamily="18" charset="0"/>
              <a:ea typeface="Cambria" panose="02040503050406030204" pitchFamily="18" charset="0"/>
              <a:cs typeface="+mn-cs"/>
            </a:rPr>
            <a:t>12) Average Roof Height of Building - Location of partition within the building above grade used to calculate seismic amplification effects.</a:t>
          </a:r>
        </a:p>
        <a:p>
          <a:endParaRPr lang="en-US" sz="1100" baseline="0">
            <a:solidFill>
              <a:schemeClr val="dk1"/>
            </a:solidFill>
            <a:effectLst/>
            <a:latin typeface="Cambria" panose="02040503050406030204" pitchFamily="18" charset="0"/>
            <a:ea typeface="Cambria" panose="02040503050406030204" pitchFamily="18" charset="0"/>
            <a:cs typeface="+mn-cs"/>
          </a:endParaRPr>
        </a:p>
        <a:p>
          <a:r>
            <a:rPr lang="en-US" sz="1100" u="sng" baseline="0">
              <a:solidFill>
                <a:schemeClr val="dk1"/>
              </a:solidFill>
              <a:effectLst/>
              <a:latin typeface="Cambria" panose="02040503050406030204" pitchFamily="18" charset="0"/>
              <a:ea typeface="Cambria" panose="02040503050406030204" pitchFamily="18" charset="0"/>
              <a:cs typeface="+mn-cs"/>
            </a:rPr>
            <a:t>Sheet Protection</a:t>
          </a:r>
        </a:p>
        <a:p>
          <a:r>
            <a:rPr lang="en-US">
              <a:effectLst/>
              <a:latin typeface="Cambria" panose="02040503050406030204" pitchFamily="18" charset="0"/>
              <a:ea typeface="Cambria" panose="02040503050406030204" pitchFamily="18" charset="0"/>
            </a:rPr>
            <a:t>While all calculations are shown for transparency, some cells in this calculator are protected to prevent unintentional editing. Where editing is desired, this protection can be removed using the password "bloxrox".</a:t>
          </a:r>
        </a:p>
        <a:p>
          <a:endParaRPr lang="en-US">
            <a:effectLst/>
            <a:latin typeface="Cambria" panose="02040503050406030204" pitchFamily="18" charset="0"/>
            <a:ea typeface="Cambria" panose="02040503050406030204" pitchFamily="18" charset="0"/>
          </a:endParaRPr>
        </a:p>
        <a:p>
          <a:r>
            <a:rPr lang="en-US">
              <a:effectLst/>
              <a:latin typeface="Cambria" panose="02040503050406030204" pitchFamily="18" charset="0"/>
              <a:ea typeface="Cambria" panose="02040503050406030204" pitchFamily="18" charset="0"/>
            </a:rPr>
            <a:t>DISCLAIMER: While all reasonable efforts were made to ensure the information contained herein is accurate, the Block Design Collective (BDC), Concrete Masonry and Hardscapes Association (CMHA), and those companies disseminating this information make no promises, representations, or warranties of any kind, expressed or implied, as to the accuracy or completeness of this information and disclaim any liability for damages of any kind that may result from the use of this information. This information is intended for professionals who are qualified to evaluate its significance, limitations, and applicability, and who will accept the responsibility for its proper use.</a:t>
          </a:r>
        </a:p>
      </xdr:txBody>
    </xdr:sp>
    <xdr:clientData/>
  </xdr:oneCellAnchor>
  <xdr:twoCellAnchor editAs="oneCell">
    <xdr:from>
      <xdr:col>0</xdr:col>
      <xdr:colOff>107950</xdr:colOff>
      <xdr:row>0</xdr:row>
      <xdr:rowOff>0</xdr:rowOff>
    </xdr:from>
    <xdr:to>
      <xdr:col>3</xdr:col>
      <xdr:colOff>439399</xdr:colOff>
      <xdr:row>7</xdr:row>
      <xdr:rowOff>171450</xdr:rowOff>
    </xdr:to>
    <xdr:pic>
      <xdr:nvPicPr>
        <xdr:cNvPr id="4" name="Picture 3">
          <a:extLst>
            <a:ext uri="{FF2B5EF4-FFF2-40B4-BE49-F238E27FC236}">
              <a16:creationId xmlns:a16="http://schemas.microsoft.com/office/drawing/2014/main" id="{4DB8C2CB-15ED-43FE-B6F2-E6D04B72B9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950" y="0"/>
          <a:ext cx="2160249" cy="1460500"/>
        </a:xfrm>
        <a:prstGeom prst="rect">
          <a:avLst/>
        </a:prstGeom>
      </xdr:spPr>
    </xdr:pic>
    <xdr:clientData/>
  </xdr:twoCellAnchor>
  <xdr:twoCellAnchor editAs="oneCell">
    <xdr:from>
      <xdr:col>5</xdr:col>
      <xdr:colOff>495300</xdr:colOff>
      <xdr:row>1</xdr:row>
      <xdr:rowOff>28575</xdr:rowOff>
    </xdr:from>
    <xdr:to>
      <xdr:col>12</xdr:col>
      <xdr:colOff>461010</xdr:colOff>
      <xdr:row>7</xdr:row>
      <xdr:rowOff>0</xdr:rowOff>
    </xdr:to>
    <xdr:pic>
      <xdr:nvPicPr>
        <xdr:cNvPr id="5" name="Picture 4">
          <a:extLst>
            <a:ext uri="{FF2B5EF4-FFF2-40B4-BE49-F238E27FC236}">
              <a16:creationId xmlns:a16="http://schemas.microsoft.com/office/drawing/2014/main" id="{32BC207E-112E-D2B1-C038-DF52BB7DAC6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00425" y="209550"/>
          <a:ext cx="4032885" cy="1104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76200</xdr:colOff>
      <xdr:row>1</xdr:row>
      <xdr:rowOff>47625</xdr:rowOff>
    </xdr:from>
    <xdr:to>
      <xdr:col>14</xdr:col>
      <xdr:colOff>35181</xdr:colOff>
      <xdr:row>7</xdr:row>
      <xdr:rowOff>151945</xdr:rowOff>
    </xdr:to>
    <xdr:pic>
      <xdr:nvPicPr>
        <xdr:cNvPr id="5" name="Picture 4">
          <a:extLst>
            <a:ext uri="{FF2B5EF4-FFF2-40B4-BE49-F238E27FC236}">
              <a16:creationId xmlns:a16="http://schemas.microsoft.com/office/drawing/2014/main" id="{2F571344-818D-4946-BA2B-38A7F2BF868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44400" y="238125"/>
          <a:ext cx="1702056" cy="1304470"/>
        </a:xfrm>
        <a:prstGeom prst="rect">
          <a:avLst/>
        </a:prstGeom>
      </xdr:spPr>
    </xdr:pic>
    <xdr:clientData/>
  </xdr:twoCellAnchor>
  <xdr:twoCellAnchor editAs="oneCell">
    <xdr:from>
      <xdr:col>15</xdr:col>
      <xdr:colOff>352425</xdr:colOff>
      <xdr:row>2</xdr:row>
      <xdr:rowOff>47625</xdr:rowOff>
    </xdr:from>
    <xdr:to>
      <xdr:col>21</xdr:col>
      <xdr:colOff>613410</xdr:colOff>
      <xdr:row>7</xdr:row>
      <xdr:rowOff>67762</xdr:rowOff>
    </xdr:to>
    <xdr:pic>
      <xdr:nvPicPr>
        <xdr:cNvPr id="7" name="Picture 6">
          <a:extLst>
            <a:ext uri="{FF2B5EF4-FFF2-40B4-BE49-F238E27FC236}">
              <a16:creationId xmlns:a16="http://schemas.microsoft.com/office/drawing/2014/main" id="{C71C3DD8-DC21-495B-B8BC-C017298E833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87125" y="428625"/>
          <a:ext cx="3747135" cy="1026612"/>
        </a:xfrm>
        <a:prstGeom prst="rect">
          <a:avLst/>
        </a:prstGeom>
      </xdr:spPr>
    </xdr:pic>
    <xdr:clientData/>
  </xdr:twoCellAnchor>
  <xdr:twoCellAnchor editAs="oneCell">
    <xdr:from>
      <xdr:col>12</xdr:col>
      <xdr:colOff>173719</xdr:colOff>
      <xdr:row>43</xdr:row>
      <xdr:rowOff>114300</xdr:rowOff>
    </xdr:from>
    <xdr:to>
      <xdr:col>20</xdr:col>
      <xdr:colOff>219677</xdr:colOff>
      <xdr:row>59</xdr:row>
      <xdr:rowOff>9902</xdr:rowOff>
    </xdr:to>
    <xdr:pic>
      <xdr:nvPicPr>
        <xdr:cNvPr id="2" name="Picture 1">
          <a:extLst>
            <a:ext uri="{FF2B5EF4-FFF2-40B4-BE49-F238E27FC236}">
              <a16:creationId xmlns:a16="http://schemas.microsoft.com/office/drawing/2014/main" id="{BDA3AC95-DA83-252F-0034-FFE106EA2111}"/>
            </a:ext>
          </a:extLst>
        </xdr:cNvPr>
        <xdr:cNvPicPr>
          <a:picLocks noChangeAspect="1"/>
        </xdr:cNvPicPr>
      </xdr:nvPicPr>
      <xdr:blipFill>
        <a:blip xmlns:r="http://schemas.openxmlformats.org/officeDocument/2006/relationships" r:embed="rId3"/>
        <a:stretch>
          <a:fillRect/>
        </a:stretch>
      </xdr:blipFill>
      <xdr:spPr>
        <a:xfrm>
          <a:off x="9365344" y="8763000"/>
          <a:ext cx="4690983" cy="29404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14</xdr:col>
      <xdr:colOff>19049</xdr:colOff>
      <xdr:row>19</xdr:row>
      <xdr:rowOff>31750</xdr:rowOff>
    </xdr:from>
    <xdr:ext cx="8277225" cy="3461397"/>
    <xdr:sp macro="" textlink="">
      <xdr:nvSpPr>
        <xdr:cNvPr id="5" name="TextBox 4">
          <a:extLst>
            <a:ext uri="{FF2B5EF4-FFF2-40B4-BE49-F238E27FC236}">
              <a16:creationId xmlns:a16="http://schemas.microsoft.com/office/drawing/2014/main" id="{4E0E965F-9AC4-C8AC-019E-8CBAADE45D08}"/>
            </a:ext>
          </a:extLst>
        </xdr:cNvPr>
        <xdr:cNvSpPr txBox="1"/>
      </xdr:nvSpPr>
      <xdr:spPr>
        <a:xfrm>
          <a:off x="9886949" y="4051300"/>
          <a:ext cx="8277225" cy="34613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eaLnBrk="1" fontAlgn="auto" latinLnBrk="0" hangingPunct="1"/>
          <a:r>
            <a:rPr lang="en-US" sz="1100" u="sng">
              <a:latin typeface="Cambria" panose="02040503050406030204" pitchFamily="18" charset="0"/>
              <a:ea typeface="Cambria" panose="02040503050406030204" pitchFamily="18" charset="0"/>
            </a:rPr>
            <a:t>Wind Loading Modeling Criteria and Assumptions</a:t>
          </a:r>
        </a:p>
        <a:p>
          <a:pPr eaLnBrk="1" fontAlgn="auto" latinLnBrk="0" hangingPunct="1"/>
          <a:r>
            <a:rPr lang="en-US" sz="1100">
              <a:latin typeface="Cambria" panose="02040503050406030204" pitchFamily="18" charset="0"/>
              <a:ea typeface="Cambria" panose="02040503050406030204" pitchFamily="18" charset="0"/>
            </a:rPr>
            <a:t>1) Internal out-of-plane design wind pressures are determined in</a:t>
          </a:r>
          <a:r>
            <a:rPr lang="en-US" sz="1100" baseline="0">
              <a:latin typeface="Cambria" panose="02040503050406030204" pitchFamily="18" charset="0"/>
              <a:ea typeface="Cambria" panose="02040503050406030204" pitchFamily="18" charset="0"/>
            </a:rPr>
            <a:t> accordance with the envelope procedure of Chapter 28 of ASCE/SEI 7-22. </a:t>
          </a:r>
          <a:r>
            <a:rPr lang="en-US" sz="1100" baseline="0">
              <a:solidFill>
                <a:schemeClr val="dk1"/>
              </a:solidFill>
              <a:effectLst/>
              <a:latin typeface="Cambria" panose="02040503050406030204" pitchFamily="18" charset="0"/>
              <a:ea typeface="Cambria" panose="02040503050406030204" pitchFamily="18" charset="0"/>
              <a:cs typeface="+mn-cs"/>
            </a:rPr>
            <a:t>No internal pressure reduction is considered for large volume buildings nor is internal pressure balancing. </a:t>
          </a:r>
          <a:r>
            <a:rPr lang="en-US" sz="1100">
              <a:solidFill>
                <a:schemeClr val="dk1"/>
              </a:solidFill>
              <a:effectLst/>
              <a:latin typeface="+mn-lt"/>
              <a:ea typeface="+mn-ea"/>
              <a:cs typeface="+mn-cs"/>
            </a:rPr>
            <a:t>External out-of-plane design wind pressures are determined in</a:t>
          </a:r>
          <a:r>
            <a:rPr lang="en-US" sz="1100" baseline="0">
              <a:solidFill>
                <a:schemeClr val="dk1"/>
              </a:solidFill>
              <a:effectLst/>
              <a:latin typeface="+mn-lt"/>
              <a:ea typeface="+mn-ea"/>
              <a:cs typeface="+mn-cs"/>
            </a:rPr>
            <a:t> accordance with the MWFRS procedure of Chapter 29 of ASCE/SEI 7-22. </a:t>
          </a:r>
        </a:p>
        <a:p>
          <a:pPr eaLnBrk="1" fontAlgn="auto" latinLnBrk="0" hangingPunct="1"/>
          <a:r>
            <a:rPr lang="en-US" sz="1100" baseline="0">
              <a:solidFill>
                <a:schemeClr val="dk1"/>
              </a:solidFill>
              <a:effectLst/>
              <a:latin typeface="+mn-lt"/>
              <a:ea typeface="+mn-ea"/>
              <a:cs typeface="+mn-cs"/>
            </a:rPr>
            <a:t>2) External assemblies may be solid or open based on the ratio of the net-to-gross projected surface area of the assembly with corresponding wind force coefficients that vary as follows based on the opening classification of the assembly and its location:</a:t>
          </a:r>
        </a:p>
        <a:p>
          <a:pPr eaLnBrk="1" fontAlgn="auto" latinLnBrk="0" hangingPunct="1"/>
          <a:r>
            <a:rPr lang="en-US" sz="1100" baseline="0">
              <a:solidFill>
                <a:schemeClr val="dk1"/>
              </a:solidFill>
              <a:effectLst/>
              <a:latin typeface="+mn-lt"/>
              <a:ea typeface="+mn-ea"/>
              <a:cs typeface="+mn-cs"/>
            </a:rPr>
            <a:t>a) Solid freestanding assemblies and assemblies part of a building envelope: </a:t>
          </a:r>
          <a:r>
            <a:rPr lang="en-US" sz="1100" i="1" baseline="0">
              <a:solidFill>
                <a:schemeClr val="dk1"/>
              </a:solidFill>
              <a:effectLst/>
              <a:latin typeface="+mn-lt"/>
              <a:ea typeface="+mn-ea"/>
              <a:cs typeface="+mn-cs"/>
            </a:rPr>
            <a:t>C</a:t>
          </a:r>
          <a:r>
            <a:rPr lang="en-US" sz="1100" i="1" baseline="-25000">
              <a:solidFill>
                <a:schemeClr val="dk1"/>
              </a:solidFill>
              <a:effectLst/>
              <a:latin typeface="+mn-lt"/>
              <a:ea typeface="+mn-ea"/>
              <a:cs typeface="+mn-cs"/>
            </a:rPr>
            <a:t>f</a:t>
          </a:r>
          <a:r>
            <a:rPr lang="en-US" sz="1100" baseline="0">
              <a:solidFill>
                <a:schemeClr val="dk1"/>
              </a:solidFill>
              <a:effectLst/>
              <a:latin typeface="+mn-lt"/>
              <a:ea typeface="+mn-ea"/>
              <a:cs typeface="+mn-cs"/>
            </a:rPr>
            <a:t> = 1.95</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b) Solid assemblies located on rooftops: </a:t>
          </a:r>
          <a:r>
            <a:rPr lang="en-US" sz="1100" i="1" baseline="0">
              <a:solidFill>
                <a:schemeClr val="dk1"/>
              </a:solidFill>
              <a:effectLst/>
              <a:latin typeface="+mn-lt"/>
              <a:ea typeface="+mn-ea"/>
              <a:cs typeface="+mn-cs"/>
            </a:rPr>
            <a:t>C</a:t>
          </a:r>
          <a:r>
            <a:rPr lang="en-US" sz="1100" i="1" baseline="-25000">
              <a:solidFill>
                <a:schemeClr val="dk1"/>
              </a:solidFill>
              <a:effectLst/>
              <a:latin typeface="+mn-lt"/>
              <a:ea typeface="+mn-ea"/>
              <a:cs typeface="+mn-cs"/>
            </a:rPr>
            <a:t>f</a:t>
          </a:r>
          <a:r>
            <a:rPr lang="en-US" sz="1100" baseline="0">
              <a:solidFill>
                <a:schemeClr val="dk1"/>
              </a:solidFill>
              <a:effectLst/>
              <a:latin typeface="+mn-lt"/>
              <a:ea typeface="+mn-ea"/>
              <a:cs typeface="+mn-cs"/>
            </a:rPr>
            <a:t> = 2.24</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c) Open assemblies at any location: </a:t>
          </a:r>
          <a:r>
            <a:rPr lang="en-US" sz="1100" i="1" baseline="0">
              <a:solidFill>
                <a:schemeClr val="dk1"/>
              </a:solidFill>
              <a:effectLst/>
              <a:latin typeface="+mn-lt"/>
              <a:ea typeface="+mn-ea"/>
              <a:cs typeface="+mn-cs"/>
            </a:rPr>
            <a:t>C</a:t>
          </a:r>
          <a:r>
            <a:rPr lang="en-US" sz="1100" i="1" baseline="-25000">
              <a:solidFill>
                <a:schemeClr val="dk1"/>
              </a:solidFill>
              <a:effectLst/>
              <a:latin typeface="+mn-lt"/>
              <a:ea typeface="+mn-ea"/>
              <a:cs typeface="+mn-cs"/>
            </a:rPr>
            <a:t>f</a:t>
          </a:r>
          <a:r>
            <a:rPr lang="en-US" sz="1100" baseline="0">
              <a:solidFill>
                <a:schemeClr val="dk1"/>
              </a:solidFill>
              <a:effectLst/>
              <a:latin typeface="+mn-lt"/>
              <a:ea typeface="+mn-ea"/>
              <a:cs typeface="+mn-cs"/>
            </a:rPr>
            <a:t> = 1.6</a:t>
          </a:r>
          <a:endParaRPr lang="en-US">
            <a:effectLst/>
          </a:endParaRPr>
        </a:p>
        <a:p>
          <a:pPr eaLnBrk="1" fontAlgn="auto" latinLnBrk="0" hangingPunct="1"/>
          <a:r>
            <a:rPr lang="en-US" sz="1100" baseline="0">
              <a:solidFill>
                <a:schemeClr val="dk1"/>
              </a:solidFill>
              <a:effectLst/>
              <a:latin typeface="+mn-lt"/>
              <a:ea typeface="+mn-ea"/>
              <a:cs typeface="+mn-cs"/>
            </a:rPr>
            <a:t>These coefficients are conservative and can be applied to any screen wall assembly for which the identified constraints apply regardless of the assembly's height-to-length ratio or relative location from the ground surface.</a:t>
          </a:r>
        </a:p>
        <a:p>
          <a:pPr eaLnBrk="1" fontAlgn="auto" latinLnBrk="0" hangingPunct="1"/>
          <a:r>
            <a:rPr lang="en-US" sz="1100" baseline="0">
              <a:solidFill>
                <a:schemeClr val="dk1"/>
              </a:solidFill>
              <a:effectLst/>
              <a:latin typeface="Cambria" panose="02040503050406030204" pitchFamily="18" charset="0"/>
              <a:ea typeface="Cambria" panose="02040503050406030204" pitchFamily="18" charset="0"/>
              <a:cs typeface="+mn-cs"/>
            </a:rPr>
            <a:t>3) For internal assemblies, the internal pressure coefficients (</a:t>
          </a:r>
          <a:r>
            <a:rPr lang="en-US" sz="1100" i="1" baseline="0">
              <a:solidFill>
                <a:schemeClr val="dk1"/>
              </a:solidFill>
              <a:effectLst/>
              <a:latin typeface="Cambria" panose="02040503050406030204" pitchFamily="18" charset="0"/>
              <a:ea typeface="Cambria" panose="02040503050406030204" pitchFamily="18" charset="0"/>
              <a:cs typeface="+mn-cs"/>
            </a:rPr>
            <a:t>GC</a:t>
          </a:r>
          <a:r>
            <a:rPr lang="en-US" sz="1100" i="1" baseline="-25000">
              <a:solidFill>
                <a:schemeClr val="dk1"/>
              </a:solidFill>
              <a:effectLst/>
              <a:latin typeface="Cambria" panose="02040503050406030204" pitchFamily="18" charset="0"/>
              <a:ea typeface="Cambria" panose="02040503050406030204" pitchFamily="18" charset="0"/>
              <a:cs typeface="+mn-cs"/>
            </a:rPr>
            <a:t>pi</a:t>
          </a:r>
          <a:r>
            <a:rPr lang="en-US" sz="1100" baseline="0">
              <a:solidFill>
                <a:schemeClr val="dk1"/>
              </a:solidFill>
              <a:effectLst/>
              <a:latin typeface="Cambria" panose="02040503050406030204" pitchFamily="18" charset="0"/>
              <a:ea typeface="Cambria" panose="02040503050406030204" pitchFamily="18" charset="0"/>
              <a:cs typeface="+mn-cs"/>
            </a:rPr>
            <a:t>) per ASCE/SEI 7-22 Table 26.13-1 are as follows:</a:t>
          </a:r>
          <a:endParaRPr lang="en-US">
            <a:effectLst/>
            <a:latin typeface="Cambria" panose="02040503050406030204" pitchFamily="18" charset="0"/>
            <a:ea typeface="Cambria" panose="02040503050406030204" pitchFamily="18" charset="0"/>
          </a:endParaRPr>
        </a:p>
        <a:p>
          <a:pPr eaLnBrk="1" fontAlgn="auto" latinLnBrk="0" hangingPunct="1"/>
          <a:r>
            <a:rPr lang="en-US" sz="1100" baseline="0">
              <a:solidFill>
                <a:schemeClr val="dk1"/>
              </a:solidFill>
              <a:effectLst/>
              <a:latin typeface="Cambria" panose="02040503050406030204" pitchFamily="18" charset="0"/>
              <a:ea typeface="Cambria" panose="02040503050406030204" pitchFamily="18" charset="0"/>
              <a:cs typeface="+mn-cs"/>
            </a:rPr>
            <a:t>     Enclosed and Partially Open Buildings: </a:t>
          </a:r>
          <a:r>
            <a:rPr lang="en-US" sz="1100" i="1" baseline="0">
              <a:solidFill>
                <a:schemeClr val="dk1"/>
              </a:solidFill>
              <a:effectLst/>
              <a:latin typeface="Cambria" panose="02040503050406030204" pitchFamily="18" charset="0"/>
              <a:ea typeface="Cambria" panose="02040503050406030204" pitchFamily="18" charset="0"/>
              <a:cs typeface="+mn-cs"/>
            </a:rPr>
            <a:t>GC</a:t>
          </a:r>
          <a:r>
            <a:rPr lang="en-US" sz="1100" i="1" baseline="-25000">
              <a:solidFill>
                <a:schemeClr val="dk1"/>
              </a:solidFill>
              <a:effectLst/>
              <a:latin typeface="Cambria" panose="02040503050406030204" pitchFamily="18" charset="0"/>
              <a:ea typeface="Cambria" panose="02040503050406030204" pitchFamily="18" charset="0"/>
              <a:cs typeface="+mn-cs"/>
            </a:rPr>
            <a:t>pi</a:t>
          </a:r>
          <a:r>
            <a:rPr lang="en-US" sz="1100" baseline="0">
              <a:solidFill>
                <a:schemeClr val="dk1"/>
              </a:solidFill>
              <a:effectLst/>
              <a:latin typeface="Cambria" panose="02040503050406030204" pitchFamily="18" charset="0"/>
              <a:ea typeface="Cambria" panose="02040503050406030204" pitchFamily="18" charset="0"/>
              <a:cs typeface="+mn-cs"/>
            </a:rPr>
            <a:t> = 0.18</a:t>
          </a:r>
          <a:endParaRPr lang="en-US">
            <a:effectLst/>
            <a:latin typeface="Cambria" panose="02040503050406030204" pitchFamily="18" charset="0"/>
            <a:ea typeface="Cambria" panose="02040503050406030204" pitchFamily="18" charset="0"/>
          </a:endParaRPr>
        </a:p>
        <a:p>
          <a:pPr eaLnBrk="1" fontAlgn="auto" latinLnBrk="0" hangingPunct="1"/>
          <a:r>
            <a:rPr lang="en-US" sz="1100" baseline="0">
              <a:solidFill>
                <a:schemeClr val="dk1"/>
              </a:solidFill>
              <a:effectLst/>
              <a:latin typeface="Cambria" panose="02040503050406030204" pitchFamily="18" charset="0"/>
              <a:ea typeface="Cambria" panose="02040503050406030204" pitchFamily="18" charset="0"/>
              <a:cs typeface="+mn-cs"/>
            </a:rPr>
            <a:t>     Partially Enclosed Buildings: </a:t>
          </a:r>
          <a:r>
            <a:rPr lang="en-US" sz="1100" i="1" baseline="0">
              <a:solidFill>
                <a:schemeClr val="dk1"/>
              </a:solidFill>
              <a:effectLst/>
              <a:latin typeface="Cambria" panose="02040503050406030204" pitchFamily="18" charset="0"/>
              <a:ea typeface="Cambria" panose="02040503050406030204" pitchFamily="18" charset="0"/>
              <a:cs typeface="+mn-cs"/>
            </a:rPr>
            <a:t>GC</a:t>
          </a:r>
          <a:r>
            <a:rPr lang="en-US" sz="1100" i="1" baseline="-25000">
              <a:solidFill>
                <a:schemeClr val="dk1"/>
              </a:solidFill>
              <a:effectLst/>
              <a:latin typeface="Cambria" panose="02040503050406030204" pitchFamily="18" charset="0"/>
              <a:ea typeface="Cambria" panose="02040503050406030204" pitchFamily="18" charset="0"/>
              <a:cs typeface="+mn-cs"/>
            </a:rPr>
            <a:t>pi</a:t>
          </a:r>
          <a:r>
            <a:rPr lang="en-US" sz="1100" baseline="0">
              <a:solidFill>
                <a:schemeClr val="dk1"/>
              </a:solidFill>
              <a:effectLst/>
              <a:latin typeface="Cambria" panose="02040503050406030204" pitchFamily="18" charset="0"/>
              <a:ea typeface="Cambria" panose="02040503050406030204" pitchFamily="18" charset="0"/>
              <a:cs typeface="+mn-cs"/>
            </a:rPr>
            <a:t> = 0.55</a:t>
          </a:r>
          <a:endParaRPr lang="en-US">
            <a:effectLst/>
            <a:latin typeface="Cambria" panose="02040503050406030204" pitchFamily="18" charset="0"/>
            <a:ea typeface="Cambria" panose="02040503050406030204" pitchFamily="18" charset="0"/>
          </a:endParaRPr>
        </a:p>
        <a:p>
          <a:r>
            <a:rPr lang="en-US" sz="1100">
              <a:latin typeface="Cambria" panose="02040503050406030204" pitchFamily="18" charset="0"/>
              <a:ea typeface="Cambria" panose="02040503050406030204" pitchFamily="18" charset="0"/>
            </a:rPr>
            <a:t>4) The MWFRS</a:t>
          </a:r>
          <a:r>
            <a:rPr lang="en-US" sz="1100" baseline="0">
              <a:latin typeface="Cambria" panose="02040503050406030204" pitchFamily="18" charset="0"/>
              <a:ea typeface="Cambria" panose="02040503050406030204" pitchFamily="18" charset="0"/>
            </a:rPr>
            <a:t> design wind pressure is calculated at an elevation above grade corresponding to the mean height of the assembly. The exposure coefficient (</a:t>
          </a:r>
          <a:r>
            <a:rPr lang="en-US" sz="1100" i="1" baseline="0">
              <a:latin typeface="Cambria" panose="02040503050406030204" pitchFamily="18" charset="0"/>
              <a:ea typeface="Cambria" panose="02040503050406030204" pitchFamily="18" charset="0"/>
            </a:rPr>
            <a:t>K</a:t>
          </a:r>
          <a:r>
            <a:rPr lang="en-US" sz="1100" i="1" baseline="-25000">
              <a:latin typeface="Cambria" panose="02040503050406030204" pitchFamily="18" charset="0"/>
              <a:ea typeface="Cambria" panose="02040503050406030204" pitchFamily="18" charset="0"/>
            </a:rPr>
            <a:t>z</a:t>
          </a:r>
          <a:r>
            <a:rPr lang="en-US" sz="1100" baseline="0">
              <a:latin typeface="Cambria" panose="02040503050406030204" pitchFamily="18" charset="0"/>
              <a:ea typeface="Cambria" panose="02040503050406030204" pitchFamily="18" charset="0"/>
            </a:rPr>
            <a:t>) is based on the tabulated data of ASCE/SEI 7 Table 26.10-1 corresponding to the mid-height of the assembly.</a:t>
          </a:r>
        </a:p>
        <a:p>
          <a:r>
            <a:rPr lang="en-US" sz="1100" baseline="0">
              <a:latin typeface="Cambria" panose="02040503050406030204" pitchFamily="18" charset="0"/>
              <a:ea typeface="Cambria" panose="02040503050406030204" pitchFamily="18" charset="0"/>
            </a:rPr>
            <a:t>5) The directionality factor (</a:t>
          </a:r>
          <a:r>
            <a:rPr lang="en-US" sz="1100" i="1" baseline="0">
              <a:latin typeface="Cambria" panose="02040503050406030204" pitchFamily="18" charset="0"/>
              <a:ea typeface="Cambria" panose="02040503050406030204" pitchFamily="18" charset="0"/>
            </a:rPr>
            <a:t>K</a:t>
          </a:r>
          <a:r>
            <a:rPr lang="en-US" sz="1100" i="1" baseline="-25000">
              <a:latin typeface="Cambria" panose="02040503050406030204" pitchFamily="18" charset="0"/>
              <a:ea typeface="Cambria" panose="02040503050406030204" pitchFamily="18" charset="0"/>
            </a:rPr>
            <a:t>d</a:t>
          </a:r>
          <a:r>
            <a:rPr lang="en-US" sz="1100" baseline="0">
              <a:latin typeface="Cambria" panose="02040503050406030204" pitchFamily="18" charset="0"/>
              <a:ea typeface="Cambria" panose="02040503050406030204" pitchFamily="18" charset="0"/>
            </a:rPr>
            <a:t>) and gust-effect factor (</a:t>
          </a:r>
          <a:r>
            <a:rPr lang="en-US" sz="1100" i="1" baseline="0">
              <a:latin typeface="Cambria" panose="02040503050406030204" pitchFamily="18" charset="0"/>
              <a:ea typeface="Cambria" panose="02040503050406030204" pitchFamily="18" charset="0"/>
            </a:rPr>
            <a:t>G</a:t>
          </a:r>
          <a:r>
            <a:rPr lang="en-US" sz="1100" baseline="0">
              <a:latin typeface="Cambria" panose="02040503050406030204" pitchFamily="18" charset="0"/>
              <a:ea typeface="Cambria" panose="02040503050406030204" pitchFamily="18" charset="0"/>
            </a:rPr>
            <a:t>) are taken equal to 0.85 per ASCE/SEI 7 corresponding to flat and rigid wall assemblies.</a:t>
          </a:r>
        </a:p>
        <a:p>
          <a:r>
            <a:rPr lang="en-US" sz="1100" baseline="0">
              <a:latin typeface="Cambria" panose="02040503050406030204" pitchFamily="18" charset="0"/>
              <a:ea typeface="Cambria" panose="02040503050406030204" pitchFamily="18" charset="0"/>
            </a:rPr>
            <a:t>6) Uplift loads due to wind across the top surface of the assembly are assumed negligible.</a:t>
          </a:r>
        </a:p>
        <a:p>
          <a:r>
            <a:rPr lang="en-US" sz="1100" baseline="0">
              <a:latin typeface="Cambria" panose="02040503050406030204" pitchFamily="18" charset="0"/>
              <a:ea typeface="Cambria" panose="02040503050406030204" pitchFamily="18" charset="0"/>
            </a:rPr>
            <a:t>7) Vortex shedding is not considered.</a:t>
          </a:r>
          <a:endParaRPr lang="en-US" sz="1100">
            <a:latin typeface="Cambria" panose="02040503050406030204" pitchFamily="18" charset="0"/>
            <a:ea typeface="Cambria" panose="02040503050406030204" pitchFamily="18" charset="0"/>
          </a:endParaRPr>
        </a:p>
      </xdr:txBody>
    </xdr:sp>
    <xdr:clientData/>
  </xdr:oneCellAnchor>
  <xdr:twoCellAnchor editAs="oneCell">
    <xdr:from>
      <xdr:col>8</xdr:col>
      <xdr:colOff>393700</xdr:colOff>
      <xdr:row>44</xdr:row>
      <xdr:rowOff>25400</xdr:rowOff>
    </xdr:from>
    <xdr:to>
      <xdr:col>13</xdr:col>
      <xdr:colOff>449541</xdr:colOff>
      <xdr:row>47</xdr:row>
      <xdr:rowOff>50800</xdr:rowOff>
    </xdr:to>
    <xdr:pic>
      <xdr:nvPicPr>
        <xdr:cNvPr id="12" name="Picture 11">
          <a:extLst>
            <a:ext uri="{FF2B5EF4-FFF2-40B4-BE49-F238E27FC236}">
              <a16:creationId xmlns:a16="http://schemas.microsoft.com/office/drawing/2014/main" id="{AEEB9074-5623-097A-2540-A48ADA002980}"/>
            </a:ext>
          </a:extLst>
        </xdr:cNvPr>
        <xdr:cNvPicPr>
          <a:picLocks noChangeAspect="1"/>
        </xdr:cNvPicPr>
      </xdr:nvPicPr>
      <xdr:blipFill>
        <a:blip xmlns:r="http://schemas.openxmlformats.org/officeDocument/2006/relationships" r:embed="rId1"/>
        <a:stretch>
          <a:fillRect/>
        </a:stretch>
      </xdr:blipFill>
      <xdr:spPr>
        <a:xfrm>
          <a:off x="7366000" y="9893300"/>
          <a:ext cx="2957791" cy="565150"/>
        </a:xfrm>
        <a:prstGeom prst="rect">
          <a:avLst/>
        </a:prstGeom>
      </xdr:spPr>
    </xdr:pic>
    <xdr:clientData/>
  </xdr:twoCellAnchor>
  <xdr:twoCellAnchor editAs="oneCell">
    <xdr:from>
      <xdr:col>3</xdr:col>
      <xdr:colOff>177800</xdr:colOff>
      <xdr:row>31</xdr:row>
      <xdr:rowOff>47626</xdr:rowOff>
    </xdr:from>
    <xdr:to>
      <xdr:col>6</xdr:col>
      <xdr:colOff>1600200</xdr:colOff>
      <xdr:row>32</xdr:row>
      <xdr:rowOff>201874</xdr:rowOff>
    </xdr:to>
    <xdr:pic>
      <xdr:nvPicPr>
        <xdr:cNvPr id="13" name="Picture 12">
          <a:extLst>
            <a:ext uri="{FF2B5EF4-FFF2-40B4-BE49-F238E27FC236}">
              <a16:creationId xmlns:a16="http://schemas.microsoft.com/office/drawing/2014/main" id="{99BBF936-2A4B-7D31-4A23-F301616D947B}"/>
            </a:ext>
          </a:extLst>
        </xdr:cNvPr>
        <xdr:cNvPicPr>
          <a:picLocks noChangeAspect="1"/>
        </xdr:cNvPicPr>
      </xdr:nvPicPr>
      <xdr:blipFill>
        <a:blip xmlns:r="http://schemas.openxmlformats.org/officeDocument/2006/relationships" r:embed="rId2"/>
        <a:stretch>
          <a:fillRect/>
        </a:stretch>
      </xdr:blipFill>
      <xdr:spPr>
        <a:xfrm>
          <a:off x="1920875" y="6505576"/>
          <a:ext cx="3527425" cy="360623"/>
        </a:xfrm>
        <a:prstGeom prst="rect">
          <a:avLst/>
        </a:prstGeom>
      </xdr:spPr>
    </xdr:pic>
    <xdr:clientData/>
  </xdr:twoCellAnchor>
  <xdr:oneCellAnchor>
    <xdr:from>
      <xdr:col>14</xdr:col>
      <xdr:colOff>104775</xdr:colOff>
      <xdr:row>37</xdr:row>
      <xdr:rowOff>79375</xdr:rowOff>
    </xdr:from>
    <xdr:ext cx="6534150" cy="1911357"/>
    <xdr:sp macro="" textlink="">
      <xdr:nvSpPr>
        <xdr:cNvPr id="17" name="TextBox 16">
          <a:extLst>
            <a:ext uri="{FF2B5EF4-FFF2-40B4-BE49-F238E27FC236}">
              <a16:creationId xmlns:a16="http://schemas.microsoft.com/office/drawing/2014/main" id="{B3E20DDF-FFB0-47A5-8E60-190B70D20CAD}"/>
            </a:ext>
          </a:extLst>
        </xdr:cNvPr>
        <xdr:cNvSpPr txBox="1"/>
      </xdr:nvSpPr>
      <xdr:spPr>
        <a:xfrm>
          <a:off x="10563225" y="8470900"/>
          <a:ext cx="6534150" cy="1911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u="sng">
              <a:solidFill>
                <a:schemeClr val="dk1"/>
              </a:solidFill>
              <a:effectLst/>
              <a:latin typeface="Cambria" panose="02040503050406030204" pitchFamily="18" charset="0"/>
              <a:ea typeface="Cambria" panose="02040503050406030204" pitchFamily="18" charset="0"/>
              <a:cs typeface="+mn-cs"/>
            </a:rPr>
            <a:t>Seismic Loading Modeling Criteria and Assumptions</a:t>
          </a:r>
          <a:endParaRPr lang="en-US">
            <a:effectLst/>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latin typeface="Cambria" panose="02040503050406030204" pitchFamily="18" charset="0"/>
              <a:ea typeface="Cambria" panose="02040503050406030204" pitchFamily="18" charset="0"/>
            </a:rPr>
            <a:t>1) Out-of-plane seismic</a:t>
          </a:r>
          <a:r>
            <a:rPr lang="en-US" sz="1100" baseline="0">
              <a:latin typeface="Cambria" panose="02040503050406030204" pitchFamily="18" charset="0"/>
              <a:ea typeface="Cambria" panose="02040503050406030204" pitchFamily="18" charset="0"/>
            </a:rPr>
            <a:t> loads </a:t>
          </a:r>
          <a:r>
            <a:rPr lang="en-US" sz="1100">
              <a:latin typeface="Cambria" panose="02040503050406030204" pitchFamily="18" charset="0"/>
              <a:ea typeface="Cambria" panose="02040503050406030204" pitchFamily="18" charset="0"/>
            </a:rPr>
            <a:t>are determined in</a:t>
          </a:r>
          <a:r>
            <a:rPr lang="en-US" sz="1100" baseline="0">
              <a:latin typeface="Cambria" panose="02040503050406030204" pitchFamily="18" charset="0"/>
              <a:ea typeface="Cambria" panose="02040503050406030204" pitchFamily="18" charset="0"/>
            </a:rPr>
            <a:t> accordance with Chapter 13 (Nonstructural Components) of ASCE/SEI 7-22. </a:t>
          </a:r>
          <a:r>
            <a:rPr lang="en-US" sz="1100" baseline="0">
              <a:solidFill>
                <a:schemeClr val="dk1"/>
              </a:solidFill>
              <a:effectLst/>
              <a:latin typeface="Cambria" panose="02040503050406030204" pitchFamily="18" charset="0"/>
              <a:ea typeface="Cambria" panose="02040503050406030204" pitchFamily="18" charset="0"/>
              <a:cs typeface="+mn-cs"/>
            </a:rPr>
            <a:t>Per ASCE/SEI 7 Table 13.3-1, architectural and nonstructural components in buildings assigned to SDC A and B are exempt from seismic loading. For these conditions, the out-of-plane seismic load (</a:t>
          </a:r>
          <a:r>
            <a:rPr lang="en-US" sz="1100" i="1" baseline="0">
              <a:solidFill>
                <a:schemeClr val="dk1"/>
              </a:solidFill>
              <a:effectLst/>
              <a:latin typeface="Cambria" panose="02040503050406030204" pitchFamily="18" charset="0"/>
              <a:ea typeface="Cambria" panose="02040503050406030204" pitchFamily="18" charset="0"/>
              <a:cs typeface="+mn-cs"/>
            </a:rPr>
            <a:t>F</a:t>
          </a:r>
          <a:r>
            <a:rPr lang="en-US" sz="1100" i="1" baseline="-25000">
              <a:solidFill>
                <a:schemeClr val="dk1"/>
              </a:solidFill>
              <a:effectLst/>
              <a:latin typeface="Cambria" panose="02040503050406030204" pitchFamily="18" charset="0"/>
              <a:ea typeface="Cambria" panose="02040503050406030204" pitchFamily="18" charset="0"/>
              <a:cs typeface="+mn-cs"/>
            </a:rPr>
            <a:t>p</a:t>
          </a:r>
          <a:r>
            <a:rPr lang="en-US" sz="1100" baseline="0">
              <a:solidFill>
                <a:schemeClr val="dk1"/>
              </a:solidFill>
              <a:effectLst/>
              <a:latin typeface="Cambria" panose="02040503050406030204" pitchFamily="18" charset="0"/>
              <a:ea typeface="Cambria" panose="02040503050406030204" pitchFamily="18" charset="0"/>
              <a:cs typeface="+mn-cs"/>
            </a:rPr>
            <a:t>) is taken equal to zero.</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Cambria" panose="02040503050406030204" pitchFamily="18" charset="0"/>
              <a:ea typeface="Cambria" panose="02040503050406030204" pitchFamily="18" charset="0"/>
              <a:cs typeface="+mn-cs"/>
            </a:rPr>
            <a:t>2) The resonance ductility factor (</a:t>
          </a:r>
          <a:r>
            <a:rPr lang="en-US" sz="1100" i="1" baseline="0">
              <a:solidFill>
                <a:schemeClr val="dk1"/>
              </a:solidFill>
              <a:effectLst/>
              <a:latin typeface="Cambria" panose="02040503050406030204" pitchFamily="18" charset="0"/>
              <a:ea typeface="Cambria" panose="02040503050406030204" pitchFamily="18" charset="0"/>
              <a:cs typeface="+mn-cs"/>
            </a:rPr>
            <a:t>C</a:t>
          </a:r>
          <a:r>
            <a:rPr lang="en-US" sz="1100" i="1" baseline="-25000">
              <a:solidFill>
                <a:schemeClr val="dk1"/>
              </a:solidFill>
              <a:effectLst/>
              <a:latin typeface="Cambria" panose="02040503050406030204" pitchFamily="18" charset="0"/>
              <a:ea typeface="Cambria" panose="02040503050406030204" pitchFamily="18" charset="0"/>
              <a:cs typeface="+mn-cs"/>
            </a:rPr>
            <a:t>AR</a:t>
          </a:r>
          <a:r>
            <a:rPr lang="en-US" sz="1100" baseline="0">
              <a:solidFill>
                <a:schemeClr val="dk1"/>
              </a:solidFill>
              <a:effectLst/>
              <a:latin typeface="Cambria" panose="02040503050406030204" pitchFamily="18" charset="0"/>
              <a:ea typeface="Cambria" panose="02040503050406030204" pitchFamily="18" charset="0"/>
              <a:cs typeface="+mn-cs"/>
            </a:rPr>
            <a:t>) used in determining the out-of-plane seismic load varies depending on whether the assembly is designed as reinforced or unreinforced, the assembly's support conditions, and whether the assembly is located on the interior of a building as summarized in the tabulated values to the right.</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Cambria" panose="02040503050406030204" pitchFamily="18" charset="0"/>
              <a:ea typeface="Cambria" panose="02040503050406030204" pitchFamily="18" charset="0"/>
              <a:cs typeface="+mn-cs"/>
            </a:rPr>
            <a:t>3) The ductility reduction factor (</a:t>
          </a:r>
          <a:r>
            <a:rPr lang="en-US" sz="1100" i="1" baseline="0">
              <a:solidFill>
                <a:schemeClr val="dk1"/>
              </a:solidFill>
              <a:effectLst/>
              <a:latin typeface="Cambria" panose="02040503050406030204" pitchFamily="18" charset="0"/>
              <a:ea typeface="Cambria" panose="02040503050406030204" pitchFamily="18" charset="0"/>
              <a:cs typeface="+mn-cs"/>
            </a:rPr>
            <a:t>R</a:t>
          </a:r>
          <a:r>
            <a:rPr lang="el-GR" sz="1100" i="1" baseline="-25000">
              <a:solidFill>
                <a:schemeClr val="dk1"/>
              </a:solidFill>
              <a:effectLst/>
              <a:latin typeface="Cambria" panose="02040503050406030204" pitchFamily="18" charset="0"/>
              <a:ea typeface="Cambria" panose="02040503050406030204" pitchFamily="18" charset="0"/>
              <a:cs typeface="+mn-cs"/>
            </a:rPr>
            <a:t>μ</a:t>
          </a:r>
          <a:r>
            <a:rPr lang="en-US" sz="1100" baseline="0">
              <a:solidFill>
                <a:schemeClr val="dk1"/>
              </a:solidFill>
              <a:effectLst/>
              <a:latin typeface="Cambria" panose="02040503050406030204" pitchFamily="18" charset="0"/>
              <a:ea typeface="Cambria" panose="02040503050406030204" pitchFamily="18" charset="0"/>
              <a:cs typeface="+mn-cs"/>
            </a:rPr>
            <a:t>) is conservatively taken equal to the smallest value stipulated by ASCE/SEI 7.</a:t>
          </a:r>
          <a:endParaRPr lang="en-US">
            <a:effectLst/>
            <a:latin typeface="Cambria" panose="02040503050406030204" pitchFamily="18" charset="0"/>
            <a:ea typeface="Cambria" panose="02040503050406030204" pitchFamily="18" charset="0"/>
          </a:endParaRPr>
        </a:p>
      </xdr:txBody>
    </xdr:sp>
    <xdr:clientData/>
  </xdr:oneCellAnchor>
  <xdr:oneCellAnchor>
    <xdr:from>
      <xdr:col>7</xdr:col>
      <xdr:colOff>39686</xdr:colOff>
      <xdr:row>49</xdr:row>
      <xdr:rowOff>39687</xdr:rowOff>
    </xdr:from>
    <xdr:ext cx="10514013" cy="2572820"/>
    <xdr:sp macro="" textlink="">
      <xdr:nvSpPr>
        <xdr:cNvPr id="6" name="TextBox 5">
          <a:extLst>
            <a:ext uri="{FF2B5EF4-FFF2-40B4-BE49-F238E27FC236}">
              <a16:creationId xmlns:a16="http://schemas.microsoft.com/office/drawing/2014/main" id="{BF1A1C2B-C2D2-4564-BA53-CA67F69D991E}"/>
            </a:ext>
          </a:extLst>
        </xdr:cNvPr>
        <xdr:cNvSpPr txBox="1"/>
      </xdr:nvSpPr>
      <xdr:spPr>
        <a:xfrm>
          <a:off x="6430961" y="10812462"/>
          <a:ext cx="10514013" cy="25728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u="sng">
              <a:latin typeface="Cambria" panose="02040503050406030204" pitchFamily="18" charset="0"/>
              <a:ea typeface="Cambria" panose="02040503050406030204" pitchFamily="18" charset="0"/>
            </a:rPr>
            <a:t>Design Loading - Combination of Loads Modeling Criteria and Assumptions</a:t>
          </a:r>
        </a:p>
        <a:p>
          <a:pPr marL="0" marR="0" lvl="0" indent="0" defTabSz="914400" eaLnBrk="1" fontAlgn="auto" latinLnBrk="0" hangingPunct="1">
            <a:lnSpc>
              <a:spcPct val="100000"/>
            </a:lnSpc>
            <a:spcBef>
              <a:spcPts val="0"/>
            </a:spcBef>
            <a:spcAft>
              <a:spcPts val="0"/>
            </a:spcAft>
            <a:buClrTx/>
            <a:buSzTx/>
            <a:buFontTx/>
            <a:buNone/>
            <a:tabLst/>
            <a:defRPr/>
          </a:pPr>
          <a:r>
            <a:rPr lang="en-US" sz="1100">
              <a:latin typeface="Cambria" panose="02040503050406030204" pitchFamily="18" charset="0"/>
              <a:ea typeface="Cambria" panose="02040503050406030204" pitchFamily="18" charset="0"/>
            </a:rPr>
            <a:t>1) Each potentially governing strength level load combination stipulated by ASCE/SEI 7 Chapter</a:t>
          </a:r>
          <a:r>
            <a:rPr lang="en-US" sz="1100" baseline="0">
              <a:latin typeface="Cambria" panose="02040503050406030204" pitchFamily="18" charset="0"/>
              <a:ea typeface="Cambria" panose="02040503050406030204" pitchFamily="18" charset="0"/>
            </a:rPr>
            <a:t> 2 is checked and the critical design load is used for designing the masonry assembly. </a:t>
          </a:r>
          <a:r>
            <a:rPr lang="en-US" sz="1100" baseline="0">
              <a:solidFill>
                <a:schemeClr val="dk1"/>
              </a:solidFill>
              <a:effectLst/>
              <a:latin typeface="Cambria" panose="02040503050406030204" pitchFamily="18" charset="0"/>
              <a:ea typeface="Cambria" panose="02040503050406030204" pitchFamily="18" charset="0"/>
              <a:cs typeface="+mn-cs"/>
            </a:rPr>
            <a:t>For vertically spanning assemblies, this</a:t>
          </a:r>
          <a:r>
            <a:rPr lang="en-US" sz="1100">
              <a:solidFill>
                <a:schemeClr val="dk1"/>
              </a:solidFill>
              <a:effectLst/>
              <a:latin typeface="Cambria" panose="02040503050406030204" pitchFamily="18" charset="0"/>
              <a:ea typeface="Cambria" panose="02040503050406030204" pitchFamily="18" charset="0"/>
              <a:cs typeface="+mn-cs"/>
            </a:rPr>
            <a:t> calculator conservatively</a:t>
          </a:r>
          <a:r>
            <a:rPr lang="en-US" sz="1100" baseline="0">
              <a:solidFill>
                <a:schemeClr val="dk1"/>
              </a:solidFill>
              <a:effectLst/>
              <a:latin typeface="Cambria" panose="02040503050406030204" pitchFamily="18" charset="0"/>
              <a:ea typeface="Cambria" panose="02040503050406030204" pitchFamily="18" charset="0"/>
              <a:cs typeface="+mn-cs"/>
            </a:rPr>
            <a:t> assumes axial loads are minimum when this load increases the assembly strength and assumes the axial loads are maximum when conducting strength design checks. For horizontally spanning assemblies, any axial load present is neglected as it neither increases or decreases the assembly strength. </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Cambria" panose="02040503050406030204" pitchFamily="18" charset="0"/>
              <a:ea typeface="Cambria" panose="02040503050406030204" pitchFamily="18" charset="0"/>
              <a:cs typeface="+mn-cs"/>
            </a:rPr>
            <a:t>2) Strength design checks are performed using the strength design provision of Chapter 9 of TMS 402. Out-of-plane allowable stress level loads are also determined as these loads are used to check the out-of-plane deflection of the assembly when modeled as a reinforced wall spanning horizontally. Other support and span conditions addressed by this calculator assume the assembly is unreinforced and therefore uncracked. Out-of-plane deflections associated with an uncracked, unreinforced assembly are considered sufficiently small to prevent any serviceability or performance issues.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Cambria" panose="02040503050406030204" pitchFamily="18" charset="0"/>
              <a:ea typeface="Cambria" panose="02040503050406030204" pitchFamily="18" charset="0"/>
              <a:cs typeface="+mn-cs"/>
            </a:rPr>
            <a:t>3) For assemblies associated with buildings assigned to SDC C or higher, the design axial load includes the vertical earthquake component associated with the wall dead load: 0.2</a:t>
          </a:r>
          <a:r>
            <a:rPr lang="en-US" sz="1100" i="1" baseline="0">
              <a:solidFill>
                <a:schemeClr val="dk1"/>
              </a:solidFill>
              <a:effectLst/>
              <a:latin typeface="Cambria" panose="02040503050406030204" pitchFamily="18" charset="0"/>
              <a:ea typeface="Cambria" panose="02040503050406030204" pitchFamily="18" charset="0"/>
              <a:cs typeface="+mn-cs"/>
            </a:rPr>
            <a:t>S</a:t>
          </a:r>
          <a:r>
            <a:rPr lang="en-US" sz="1100" i="1" baseline="-25000">
              <a:solidFill>
                <a:schemeClr val="dk1"/>
              </a:solidFill>
              <a:effectLst/>
              <a:latin typeface="Cambria" panose="02040503050406030204" pitchFamily="18" charset="0"/>
              <a:ea typeface="Cambria" panose="02040503050406030204" pitchFamily="18" charset="0"/>
              <a:cs typeface="+mn-cs"/>
            </a:rPr>
            <a:t>DS</a:t>
          </a:r>
          <a:r>
            <a:rPr lang="en-US" sz="1100" i="1" baseline="0">
              <a:solidFill>
                <a:schemeClr val="dk1"/>
              </a:solidFill>
              <a:effectLst/>
              <a:latin typeface="Cambria" panose="02040503050406030204" pitchFamily="18" charset="0"/>
              <a:ea typeface="Cambria" panose="02040503050406030204" pitchFamily="18" charset="0"/>
              <a:cs typeface="+mn-cs"/>
            </a:rPr>
            <a:t>D</a:t>
          </a:r>
          <a:r>
            <a:rPr lang="en-US" sz="1100" baseline="0">
              <a:solidFill>
                <a:schemeClr val="dk1"/>
              </a:solidFill>
              <a:effectLst/>
              <a:latin typeface="Cambria" panose="02040503050406030204" pitchFamily="18" charset="0"/>
              <a:ea typeface="Cambria" panose="02040503050406030204" pitchFamily="18" charset="0"/>
              <a:cs typeface="+mn-cs"/>
            </a:rPr>
            <a:t>. Similarly, out-of-plane seismic loads are included for assemblies assigned to SDC C or higher.</a:t>
          </a:r>
          <a:endParaRPr lang="en-US" sz="1100" baseline="0">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a:effectLst/>
              <a:latin typeface="Cambria" panose="02040503050406030204" pitchFamily="18" charset="0"/>
              <a:ea typeface="Cambria" panose="02040503050406030204" pitchFamily="18" charset="0"/>
            </a:rPr>
            <a:t>4) Axial loads are determined</a:t>
          </a:r>
          <a:r>
            <a:rPr lang="en-US" baseline="0">
              <a:effectLst/>
              <a:latin typeface="Cambria" panose="02040503050406030204" pitchFamily="18" charset="0"/>
              <a:ea typeface="Cambria" panose="02040503050406030204" pitchFamily="18" charset="0"/>
            </a:rPr>
            <a:t> at the mid-height of the wall when the assembly is modeled as simply-supported and vertically spanning. For vertically spanning cantilevered assemblies, these same checks are performed at the base of the assembly.</a:t>
          </a:r>
        </a:p>
        <a:p>
          <a:pPr marL="0" marR="0" lvl="0" indent="0" defTabSz="914400" eaLnBrk="1" fontAlgn="auto" latinLnBrk="0" hangingPunct="1">
            <a:lnSpc>
              <a:spcPct val="100000"/>
            </a:lnSpc>
            <a:spcBef>
              <a:spcPts val="0"/>
            </a:spcBef>
            <a:spcAft>
              <a:spcPts val="0"/>
            </a:spcAft>
            <a:buClrTx/>
            <a:buSzTx/>
            <a:buFontTx/>
            <a:buNone/>
            <a:tabLst/>
            <a:defRPr/>
          </a:pPr>
          <a:r>
            <a:rPr lang="en-US" baseline="0">
              <a:effectLst/>
              <a:latin typeface="Cambria" panose="02040503050406030204" pitchFamily="18" charset="0"/>
              <a:ea typeface="Cambria" panose="02040503050406030204" pitchFamily="18" charset="0"/>
            </a:rPr>
            <a:t>5) Second order effects are checked for all vertically spanning assemblies. These same checks are not performed for horizontally spanning assemblies as the presences of any axial load in the horizontal direction is assumed to be negligible.</a:t>
          </a:r>
          <a:endParaRPr lang="en-US">
            <a:effectLst/>
            <a:latin typeface="Cambria" panose="02040503050406030204" pitchFamily="18" charset="0"/>
            <a:ea typeface="Cambria" panose="02040503050406030204" pitchFamily="18" charset="0"/>
          </a:endParaRPr>
        </a:p>
      </xdr:txBody>
    </xdr:sp>
    <xdr:clientData/>
  </xdr:oneCellAnchor>
  <xdr:twoCellAnchor editAs="oneCell">
    <xdr:from>
      <xdr:col>14</xdr:col>
      <xdr:colOff>555625</xdr:colOff>
      <xdr:row>125</xdr:row>
      <xdr:rowOff>75071</xdr:rowOff>
    </xdr:from>
    <xdr:to>
      <xdr:col>18</xdr:col>
      <xdr:colOff>814017</xdr:colOff>
      <xdr:row>132</xdr:row>
      <xdr:rowOff>58738</xdr:rowOff>
    </xdr:to>
    <xdr:pic>
      <xdr:nvPicPr>
        <xdr:cNvPr id="8" name="Picture 7">
          <a:extLst>
            <a:ext uri="{FF2B5EF4-FFF2-40B4-BE49-F238E27FC236}">
              <a16:creationId xmlns:a16="http://schemas.microsoft.com/office/drawing/2014/main" id="{B260D927-7889-5FE8-E063-8D67F722821B}"/>
            </a:ext>
          </a:extLst>
        </xdr:cNvPr>
        <xdr:cNvPicPr>
          <a:picLocks noChangeAspect="1"/>
        </xdr:cNvPicPr>
      </xdr:nvPicPr>
      <xdr:blipFill>
        <a:blip xmlns:r="http://schemas.openxmlformats.org/officeDocument/2006/relationships" r:embed="rId3"/>
        <a:stretch>
          <a:fillRect/>
        </a:stretch>
      </xdr:blipFill>
      <xdr:spPr>
        <a:xfrm>
          <a:off x="10604500" y="26173571"/>
          <a:ext cx="3179392" cy="1326692"/>
        </a:xfrm>
        <a:prstGeom prst="rect">
          <a:avLst/>
        </a:prstGeom>
      </xdr:spPr>
    </xdr:pic>
    <xdr:clientData/>
  </xdr:twoCellAnchor>
  <xdr:twoCellAnchor editAs="oneCell">
    <xdr:from>
      <xdr:col>14</xdr:col>
      <xdr:colOff>485014</xdr:colOff>
      <xdr:row>117</xdr:row>
      <xdr:rowOff>177800</xdr:rowOff>
    </xdr:from>
    <xdr:to>
      <xdr:col>18</xdr:col>
      <xdr:colOff>798903</xdr:colOff>
      <xdr:row>125</xdr:row>
      <xdr:rowOff>163697</xdr:rowOff>
    </xdr:to>
    <xdr:pic>
      <xdr:nvPicPr>
        <xdr:cNvPr id="9" name="Picture 8">
          <a:extLst>
            <a:ext uri="{FF2B5EF4-FFF2-40B4-BE49-F238E27FC236}">
              <a16:creationId xmlns:a16="http://schemas.microsoft.com/office/drawing/2014/main" id="{975AAC8E-E9AB-2A0D-897A-C1404BC372DA}"/>
            </a:ext>
          </a:extLst>
        </xdr:cNvPr>
        <xdr:cNvPicPr>
          <a:picLocks noChangeAspect="1"/>
        </xdr:cNvPicPr>
      </xdr:nvPicPr>
      <xdr:blipFill>
        <a:blip xmlns:r="http://schemas.openxmlformats.org/officeDocument/2006/relationships" r:embed="rId4"/>
        <a:stretch>
          <a:fillRect/>
        </a:stretch>
      </xdr:blipFill>
      <xdr:spPr>
        <a:xfrm>
          <a:off x="10533889" y="24485600"/>
          <a:ext cx="3238064" cy="1697222"/>
        </a:xfrm>
        <a:prstGeom prst="rect">
          <a:avLst/>
        </a:prstGeom>
      </xdr:spPr>
    </xdr:pic>
    <xdr:clientData/>
  </xdr:twoCellAnchor>
  <xdr:twoCellAnchor editAs="oneCell">
    <xdr:from>
      <xdr:col>3</xdr:col>
      <xdr:colOff>104776</xdr:colOff>
      <xdr:row>34</xdr:row>
      <xdr:rowOff>114301</xdr:rowOff>
    </xdr:from>
    <xdr:to>
      <xdr:col>6</xdr:col>
      <xdr:colOff>933450</xdr:colOff>
      <xdr:row>35</xdr:row>
      <xdr:rowOff>164425</xdr:rowOff>
    </xdr:to>
    <xdr:pic>
      <xdr:nvPicPr>
        <xdr:cNvPr id="4" name="Picture 3">
          <a:extLst>
            <a:ext uri="{FF2B5EF4-FFF2-40B4-BE49-F238E27FC236}">
              <a16:creationId xmlns:a16="http://schemas.microsoft.com/office/drawing/2014/main" id="{8F37F55C-7C66-3307-EF9E-AD910EDF1CA3}"/>
            </a:ext>
          </a:extLst>
        </xdr:cNvPr>
        <xdr:cNvPicPr>
          <a:picLocks noChangeAspect="1"/>
        </xdr:cNvPicPr>
      </xdr:nvPicPr>
      <xdr:blipFill>
        <a:blip xmlns:r="http://schemas.openxmlformats.org/officeDocument/2006/relationships" r:embed="rId5"/>
        <a:stretch>
          <a:fillRect/>
        </a:stretch>
      </xdr:blipFill>
      <xdr:spPr>
        <a:xfrm>
          <a:off x="1847851" y="7219951"/>
          <a:ext cx="2933699" cy="256499"/>
        </a:xfrm>
        <a:prstGeom prst="rect">
          <a:avLst/>
        </a:prstGeom>
      </xdr:spPr>
    </xdr:pic>
    <xdr:clientData/>
  </xdr:twoCellAnchor>
  <xdr:oneCellAnchor>
    <xdr:from>
      <xdr:col>15</xdr:col>
      <xdr:colOff>95250</xdr:colOff>
      <xdr:row>12</xdr:row>
      <xdr:rowOff>193675</xdr:rowOff>
    </xdr:from>
    <xdr:ext cx="4686300" cy="919162"/>
    <xdr:sp macro="" textlink="">
      <xdr:nvSpPr>
        <xdr:cNvPr id="14" name="TextBox 13">
          <a:extLst>
            <a:ext uri="{FF2B5EF4-FFF2-40B4-BE49-F238E27FC236}">
              <a16:creationId xmlns:a16="http://schemas.microsoft.com/office/drawing/2014/main" id="{9B5B4284-9E3A-47A0-8C54-5C5C1B3E6883}"/>
            </a:ext>
          </a:extLst>
        </xdr:cNvPr>
        <xdr:cNvSpPr txBox="1"/>
      </xdr:nvSpPr>
      <xdr:spPr>
        <a:xfrm>
          <a:off x="10725150" y="2632075"/>
          <a:ext cx="4686300" cy="9191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eaLnBrk="1" fontAlgn="auto" latinLnBrk="0" hangingPunct="1"/>
          <a:r>
            <a:rPr lang="en-US" sz="1100" u="sng">
              <a:latin typeface="Cambria" panose="02040503050406030204" pitchFamily="18" charset="0"/>
              <a:ea typeface="Cambria" panose="02040503050406030204" pitchFamily="18" charset="0"/>
            </a:rPr>
            <a:t>Projected Assembly</a:t>
          </a:r>
          <a:r>
            <a:rPr lang="en-US" sz="1100" u="sng" baseline="0">
              <a:latin typeface="Cambria" panose="02040503050406030204" pitchFamily="18" charset="0"/>
              <a:ea typeface="Cambria" panose="02040503050406030204" pitchFamily="18" charset="0"/>
            </a:rPr>
            <a:t> Surface Area</a:t>
          </a:r>
          <a:endParaRPr lang="en-US" sz="1100" u="sng">
            <a:latin typeface="Cambria" panose="02040503050406030204" pitchFamily="18" charset="0"/>
            <a:ea typeface="Cambria" panose="02040503050406030204" pitchFamily="18" charset="0"/>
          </a:endParaRPr>
        </a:p>
        <a:p>
          <a:pPr eaLnBrk="1" fontAlgn="auto" latinLnBrk="0" hangingPunct="1"/>
          <a:r>
            <a:rPr lang="en-US" sz="1100">
              <a:latin typeface="Cambria" panose="02040503050406030204" pitchFamily="18" charset="0"/>
              <a:ea typeface="Cambria" panose="02040503050406030204" pitchFamily="18" charset="0"/>
            </a:rPr>
            <a:t>A</a:t>
          </a:r>
          <a:r>
            <a:rPr lang="en-US" sz="1100" baseline="0">
              <a:latin typeface="Cambria" panose="02040503050406030204" pitchFamily="18" charset="0"/>
              <a:ea typeface="Cambria" panose="02040503050406030204" pitchFamily="18" charset="0"/>
            </a:rPr>
            <a:t>ssemblies where the ratio of the net-to-gross projected surface area normal to the assembly is 30% or more are classified as open in accordance with ASCE/SEI 7 and the resulting wind pressure reduced based on the actual net projected surface area of the assembly.</a:t>
          </a:r>
          <a:endParaRPr lang="en-US" sz="1100">
            <a:latin typeface="Cambria" panose="02040503050406030204" pitchFamily="18" charset="0"/>
            <a:ea typeface="Cambria" panose="02040503050406030204" pitchFamily="18" charset="0"/>
          </a:endParaRPr>
        </a:p>
      </xdr:txBody>
    </xdr:sp>
    <xdr:clientData/>
  </xdr:oneCellAnchor>
  <xdr:twoCellAnchor editAs="oneCell">
    <xdr:from>
      <xdr:col>3</xdr:col>
      <xdr:colOff>142876</xdr:colOff>
      <xdr:row>33</xdr:row>
      <xdr:rowOff>9526</xdr:rowOff>
    </xdr:from>
    <xdr:to>
      <xdr:col>6</xdr:col>
      <xdr:colOff>1752601</xdr:colOff>
      <xdr:row>34</xdr:row>
      <xdr:rowOff>91823</xdr:rowOff>
    </xdr:to>
    <xdr:pic>
      <xdr:nvPicPr>
        <xdr:cNvPr id="15" name="Picture 14">
          <a:extLst>
            <a:ext uri="{FF2B5EF4-FFF2-40B4-BE49-F238E27FC236}">
              <a16:creationId xmlns:a16="http://schemas.microsoft.com/office/drawing/2014/main" id="{3015CA6C-8937-7B97-1F8A-F098ED5489A1}"/>
            </a:ext>
          </a:extLst>
        </xdr:cNvPr>
        <xdr:cNvPicPr>
          <a:picLocks noChangeAspect="1"/>
        </xdr:cNvPicPr>
      </xdr:nvPicPr>
      <xdr:blipFill>
        <a:blip xmlns:r="http://schemas.openxmlformats.org/officeDocument/2006/relationships" r:embed="rId6"/>
        <a:stretch>
          <a:fillRect/>
        </a:stretch>
      </xdr:blipFill>
      <xdr:spPr>
        <a:xfrm>
          <a:off x="1885951" y="6896101"/>
          <a:ext cx="3714750" cy="288672"/>
        </a:xfrm>
        <a:prstGeom prst="rect">
          <a:avLst/>
        </a:prstGeom>
      </xdr:spPr>
    </xdr:pic>
    <xdr:clientData/>
  </xdr:twoCellAnchor>
  <xdr:oneCellAnchor>
    <xdr:from>
      <xdr:col>21</xdr:col>
      <xdr:colOff>266700</xdr:colOff>
      <xdr:row>7</xdr:row>
      <xdr:rowOff>184150</xdr:rowOff>
    </xdr:from>
    <xdr:ext cx="4686300" cy="919162"/>
    <xdr:sp macro="" textlink="">
      <xdr:nvSpPr>
        <xdr:cNvPr id="18" name="TextBox 17">
          <a:extLst>
            <a:ext uri="{FF2B5EF4-FFF2-40B4-BE49-F238E27FC236}">
              <a16:creationId xmlns:a16="http://schemas.microsoft.com/office/drawing/2014/main" id="{A51BB3CE-CE3A-4141-A058-4D121BBA5111}"/>
            </a:ext>
          </a:extLst>
        </xdr:cNvPr>
        <xdr:cNvSpPr txBox="1"/>
      </xdr:nvSpPr>
      <xdr:spPr>
        <a:xfrm>
          <a:off x="16230600" y="1651000"/>
          <a:ext cx="4686300" cy="9191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eaLnBrk="1" fontAlgn="auto" latinLnBrk="0" hangingPunct="1"/>
          <a:r>
            <a:rPr lang="en-US" sz="1100" u="sng">
              <a:latin typeface="Cambria" panose="02040503050406030204" pitchFamily="18" charset="0"/>
              <a:ea typeface="Cambria" panose="02040503050406030204" pitchFamily="18" charset="0"/>
            </a:rPr>
            <a:t>Modulus of Rupture</a:t>
          </a:r>
        </a:p>
        <a:p>
          <a:pPr eaLnBrk="1" fontAlgn="auto" latinLnBrk="0" hangingPunct="1"/>
          <a:r>
            <a:rPr lang="en-US" sz="1100">
              <a:latin typeface="Cambria" panose="02040503050406030204" pitchFamily="18" charset="0"/>
              <a:ea typeface="Cambria" panose="02040503050406030204" pitchFamily="18" charset="0"/>
            </a:rPr>
            <a:t>A</a:t>
          </a:r>
          <a:r>
            <a:rPr lang="en-US" sz="1100" baseline="0">
              <a:latin typeface="Cambria" panose="02040503050406030204" pitchFamily="18" charset="0"/>
              <a:ea typeface="Cambria" panose="02040503050406030204" pitchFamily="18" charset="0"/>
            </a:rPr>
            <a:t>ssemblies are required to be laid in full mortar bedding with no discontinuities within the mortar head joints or bed joints for the modulus of rupture values applied here. Masonry cement mortars and air entrained portland cement/lime mortars have equivalent modulus of rupture values.</a:t>
          </a:r>
          <a:endParaRPr lang="en-US" sz="1100">
            <a:latin typeface="Cambria" panose="02040503050406030204" pitchFamily="18" charset="0"/>
            <a:ea typeface="Cambria" panose="02040503050406030204" pitchFamily="18" charset="0"/>
          </a:endParaRPr>
        </a:p>
      </xdr:txBody>
    </xdr:sp>
    <xdr:clientData/>
  </xdr:oneCellAnchor>
  <xdr:oneCellAnchor>
    <xdr:from>
      <xdr:col>19</xdr:col>
      <xdr:colOff>476250</xdr:colOff>
      <xdr:row>1</xdr:row>
      <xdr:rowOff>146050</xdr:rowOff>
    </xdr:from>
    <xdr:ext cx="4686300" cy="919162"/>
    <xdr:sp macro="" textlink="">
      <xdr:nvSpPr>
        <xdr:cNvPr id="19" name="TextBox 18">
          <a:extLst>
            <a:ext uri="{FF2B5EF4-FFF2-40B4-BE49-F238E27FC236}">
              <a16:creationId xmlns:a16="http://schemas.microsoft.com/office/drawing/2014/main" id="{0FBDA517-948F-460A-A3FF-B115471AE7E1}"/>
            </a:ext>
          </a:extLst>
        </xdr:cNvPr>
        <xdr:cNvSpPr txBox="1"/>
      </xdr:nvSpPr>
      <xdr:spPr>
        <a:xfrm>
          <a:off x="14754225" y="327025"/>
          <a:ext cx="4686300" cy="9191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eaLnBrk="1" fontAlgn="auto" latinLnBrk="0" hangingPunct="1"/>
          <a:r>
            <a:rPr lang="en-US" sz="1100" u="sng">
              <a:latin typeface="Cambria" panose="02040503050406030204" pitchFamily="18" charset="0"/>
              <a:ea typeface="Cambria" panose="02040503050406030204" pitchFamily="18" charset="0"/>
            </a:rPr>
            <a:t>Assembly Density</a:t>
          </a:r>
          <a:r>
            <a:rPr lang="en-US" sz="1100" u="sng" baseline="0">
              <a:latin typeface="Cambria" panose="02040503050406030204" pitchFamily="18" charset="0"/>
              <a:ea typeface="Cambria" panose="02040503050406030204" pitchFamily="18" charset="0"/>
            </a:rPr>
            <a:t> and Weight</a:t>
          </a:r>
          <a:endParaRPr lang="en-US" sz="1100" u="sng">
            <a:latin typeface="Cambria" panose="02040503050406030204" pitchFamily="18" charset="0"/>
            <a:ea typeface="Cambria" panose="02040503050406030204" pitchFamily="18" charset="0"/>
          </a:endParaRPr>
        </a:p>
        <a:p>
          <a:pPr eaLnBrk="1" fontAlgn="auto" latinLnBrk="0" hangingPunct="1"/>
          <a:r>
            <a:rPr lang="en-US" sz="1100">
              <a:latin typeface="Cambria" panose="02040503050406030204" pitchFamily="18" charset="0"/>
              <a:ea typeface="Cambria" panose="02040503050406030204" pitchFamily="18" charset="0"/>
            </a:rPr>
            <a:t>Wher</a:t>
          </a:r>
          <a:r>
            <a:rPr lang="en-US" sz="1100" baseline="0">
              <a:latin typeface="Cambria" panose="02040503050406030204" pitchFamily="18" charset="0"/>
              <a:ea typeface="Cambria" panose="02040503050406030204" pitchFamily="18" charset="0"/>
            </a:rPr>
            <a:t>e actual unit densities are known, they can be adjusted here. No grout is assumed present in the assembly. For simplicity, the density of the mortar is assumed equal to the density of the CMU used in constructing the assembly.</a:t>
          </a:r>
          <a:endParaRPr lang="en-US" sz="1100">
            <a:latin typeface="Cambria" panose="02040503050406030204" pitchFamily="18" charset="0"/>
            <a:ea typeface="Cambria" panose="02040503050406030204" pitchFamily="18" charset="0"/>
          </a:endParaRPr>
        </a:p>
      </xdr:txBody>
    </xdr:sp>
    <xdr:clientData/>
  </xdr:oneCellAnchor>
  <xdr:oneCellAnchor>
    <xdr:from>
      <xdr:col>14</xdr:col>
      <xdr:colOff>504825</xdr:colOff>
      <xdr:row>75</xdr:row>
      <xdr:rowOff>114300</xdr:rowOff>
    </xdr:from>
    <xdr:ext cx="6534150" cy="1911357"/>
    <xdr:sp macro="" textlink="">
      <xdr:nvSpPr>
        <xdr:cNvPr id="16" name="TextBox 15">
          <a:extLst>
            <a:ext uri="{FF2B5EF4-FFF2-40B4-BE49-F238E27FC236}">
              <a16:creationId xmlns:a16="http://schemas.microsoft.com/office/drawing/2014/main" id="{FD6010DC-F55B-4630-A4B4-B847413AC7DD}"/>
            </a:ext>
          </a:extLst>
        </xdr:cNvPr>
        <xdr:cNvSpPr txBox="1"/>
      </xdr:nvSpPr>
      <xdr:spPr>
        <a:xfrm>
          <a:off x="10372725" y="15554325"/>
          <a:ext cx="6534150" cy="19113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u="sng">
              <a:solidFill>
                <a:schemeClr val="dk1"/>
              </a:solidFill>
              <a:effectLst/>
              <a:latin typeface="Cambria" panose="02040503050406030204" pitchFamily="18" charset="0"/>
              <a:ea typeface="Cambria" panose="02040503050406030204" pitchFamily="18" charset="0"/>
              <a:cs typeface="+mn-cs"/>
            </a:rPr>
            <a:t>Design Assumptions: Vertically Spanning, Simply-Supported, Unreinforced</a:t>
          </a:r>
          <a:r>
            <a:rPr lang="en-US" sz="1100" u="sng" baseline="0">
              <a:solidFill>
                <a:schemeClr val="dk1"/>
              </a:solidFill>
              <a:effectLst/>
              <a:latin typeface="Cambria" panose="02040503050406030204" pitchFamily="18" charset="0"/>
              <a:ea typeface="Cambria" panose="02040503050406030204" pitchFamily="18" charset="0"/>
              <a:cs typeface="+mn-cs"/>
            </a:rPr>
            <a:t> Assembly</a:t>
          </a:r>
          <a:endParaRPr lang="en-US">
            <a:effectLst/>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latin typeface="Cambria" panose="02040503050406030204" pitchFamily="18" charset="0"/>
              <a:ea typeface="Cambria" panose="02040503050406030204" pitchFamily="18" charset="0"/>
            </a:rPr>
            <a:t>1) Design</a:t>
          </a:r>
          <a:r>
            <a:rPr lang="en-US" sz="1100" baseline="0">
              <a:latin typeface="Cambria" panose="02040503050406030204" pitchFamily="18" charset="0"/>
              <a:ea typeface="Cambria" panose="02040503050406030204" pitchFamily="18" charset="0"/>
            </a:rPr>
            <a:t> checks include: a) out-of-plane flexure; and b) out-of-plane shear. Given the absence of meaningful axial loads for these non-load-bearing assemblies, axial compression and any associated second-order effects are not checked. All design checks assume fully bedded mortar joints.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effectLst/>
              <a:latin typeface="Cambria" panose="02040503050406030204" pitchFamily="18" charset="0"/>
              <a:ea typeface="Cambria" panose="02040503050406030204" pitchFamily="18" charset="0"/>
            </a:rPr>
            <a:t>2) Out-of-plane flexure is assumed controlled by the modulus of rupture of the assembly. The resulting flexural tension is offset by the minimum axial compression stress present at the mid-height of the assembly.</a:t>
          </a:r>
        </a:p>
        <a:p>
          <a:pPr marL="0" marR="0" lvl="0" indent="0" defTabSz="914400" eaLnBrk="1" fontAlgn="auto" latinLnBrk="0" hangingPunct="1">
            <a:lnSpc>
              <a:spcPct val="100000"/>
            </a:lnSpc>
            <a:spcBef>
              <a:spcPts val="0"/>
            </a:spcBef>
            <a:spcAft>
              <a:spcPts val="0"/>
            </a:spcAft>
            <a:buClrTx/>
            <a:buSzTx/>
            <a:buFontTx/>
            <a:buNone/>
            <a:tabLst/>
            <a:defRPr/>
          </a:pPr>
          <a:r>
            <a:rPr lang="en-US">
              <a:effectLst/>
              <a:latin typeface="Cambria" panose="02040503050406030204" pitchFamily="18" charset="0"/>
              <a:ea typeface="Cambria" panose="02040503050406030204" pitchFamily="18" charset="0"/>
            </a:rPr>
            <a:t>3) The nominal out-of-plane shear strength is governed by either</a:t>
          </a:r>
          <a:r>
            <a:rPr lang="en-US" baseline="0">
              <a:effectLst/>
              <a:latin typeface="Cambria" panose="02040503050406030204" pitchFamily="18" charset="0"/>
              <a:ea typeface="Cambria" panose="02040503050406030204" pitchFamily="18" charset="0"/>
            </a:rPr>
            <a:t> 56</a:t>
          </a:r>
          <a:r>
            <a:rPr lang="en-US" i="1" baseline="0">
              <a:effectLst/>
              <a:latin typeface="Cambria" panose="02040503050406030204" pitchFamily="18" charset="0"/>
              <a:ea typeface="Cambria" panose="02040503050406030204" pitchFamily="18" charset="0"/>
            </a:rPr>
            <a:t>A</a:t>
          </a:r>
          <a:r>
            <a:rPr lang="en-US" i="1" baseline="-25000">
              <a:effectLst/>
              <a:latin typeface="Cambria" panose="02040503050406030204" pitchFamily="18" charset="0"/>
              <a:ea typeface="Cambria" panose="02040503050406030204" pitchFamily="18" charset="0"/>
            </a:rPr>
            <a:t>nv</a:t>
          </a:r>
          <a:r>
            <a:rPr lang="en-US" baseline="0">
              <a:effectLst/>
              <a:latin typeface="Cambria" panose="02040503050406030204" pitchFamily="18" charset="0"/>
              <a:ea typeface="Cambria" panose="02040503050406030204" pitchFamily="18" charset="0"/>
            </a:rPr>
            <a:t> for assemblies laid in running bond or 23</a:t>
          </a:r>
          <a:r>
            <a:rPr lang="en-US" i="1" baseline="0">
              <a:effectLst/>
              <a:latin typeface="Cambria" panose="02040503050406030204" pitchFamily="18" charset="0"/>
              <a:ea typeface="Cambria" panose="02040503050406030204" pitchFamily="18" charset="0"/>
            </a:rPr>
            <a:t>A</a:t>
          </a:r>
          <a:r>
            <a:rPr lang="en-US" i="1" baseline="-25000">
              <a:effectLst/>
              <a:latin typeface="Cambria" panose="02040503050406030204" pitchFamily="18" charset="0"/>
              <a:ea typeface="Cambria" panose="02040503050406030204" pitchFamily="18" charset="0"/>
            </a:rPr>
            <a:t>nv</a:t>
          </a:r>
          <a:r>
            <a:rPr lang="en-US" baseline="0">
              <a:effectLst/>
              <a:latin typeface="Cambria" panose="02040503050406030204" pitchFamily="18" charset="0"/>
              <a:ea typeface="Cambria" panose="02040503050406030204" pitchFamily="18" charset="0"/>
            </a:rPr>
            <a:t> for assemblies laid in other than running bond. Any contribution from the axial load in increasing the out-of-plane shear strength is conservatively ignored. Although checked, shear should rarely control for these assemblies.</a:t>
          </a:r>
        </a:p>
      </xdr:txBody>
    </xdr:sp>
    <xdr:clientData/>
  </xdr:oneCellAnchor>
  <xdr:oneCellAnchor>
    <xdr:from>
      <xdr:col>14</xdr:col>
      <xdr:colOff>495300</xdr:colOff>
      <xdr:row>87</xdr:row>
      <xdr:rowOff>161925</xdr:rowOff>
    </xdr:from>
    <xdr:ext cx="6534150" cy="1745991"/>
    <xdr:sp macro="" textlink="">
      <xdr:nvSpPr>
        <xdr:cNvPr id="20" name="TextBox 19">
          <a:extLst>
            <a:ext uri="{FF2B5EF4-FFF2-40B4-BE49-F238E27FC236}">
              <a16:creationId xmlns:a16="http://schemas.microsoft.com/office/drawing/2014/main" id="{4E5F7892-2EE4-4C0D-B8A9-18E58801D265}"/>
            </a:ext>
          </a:extLst>
        </xdr:cNvPr>
        <xdr:cNvSpPr txBox="1"/>
      </xdr:nvSpPr>
      <xdr:spPr>
        <a:xfrm>
          <a:off x="10363200" y="18107025"/>
          <a:ext cx="6534150" cy="17459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u="sng">
              <a:solidFill>
                <a:schemeClr val="dk1"/>
              </a:solidFill>
              <a:effectLst/>
              <a:latin typeface="Cambria" panose="02040503050406030204" pitchFamily="18" charset="0"/>
              <a:ea typeface="Cambria" panose="02040503050406030204" pitchFamily="18" charset="0"/>
              <a:cs typeface="+mn-cs"/>
            </a:rPr>
            <a:t>Design Assumptions: Vertically Spanning, Cantilevered, Unreinforced</a:t>
          </a:r>
          <a:r>
            <a:rPr lang="en-US" sz="1100" u="sng" baseline="0">
              <a:solidFill>
                <a:schemeClr val="dk1"/>
              </a:solidFill>
              <a:effectLst/>
              <a:latin typeface="Cambria" panose="02040503050406030204" pitchFamily="18" charset="0"/>
              <a:ea typeface="Cambria" panose="02040503050406030204" pitchFamily="18" charset="0"/>
              <a:cs typeface="+mn-cs"/>
            </a:rPr>
            <a:t> Assembly</a:t>
          </a:r>
          <a:endParaRPr lang="en-US">
            <a:effectLst/>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latin typeface="Cambria" panose="02040503050406030204" pitchFamily="18" charset="0"/>
              <a:ea typeface="Cambria" panose="02040503050406030204" pitchFamily="18" charset="0"/>
            </a:rPr>
            <a:t>1) Design</a:t>
          </a:r>
          <a:r>
            <a:rPr lang="en-US" sz="1100" baseline="0">
              <a:latin typeface="Cambria" panose="02040503050406030204" pitchFamily="18" charset="0"/>
              <a:ea typeface="Cambria" panose="02040503050406030204" pitchFamily="18" charset="0"/>
            </a:rPr>
            <a:t> checks include: a) out-of-plane flexure; and b) out-of-plane shear. Given the absence of meaningful axial loads for these non-load-bearing assemblies, axial compression and any associated second-order effects are not checked. All design checks assume fully bedded mortar joints.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effectLst/>
              <a:latin typeface="Cambria" panose="02040503050406030204" pitchFamily="18" charset="0"/>
              <a:ea typeface="Cambria" panose="02040503050406030204" pitchFamily="18" charset="0"/>
            </a:rPr>
            <a:t>2) Out-of-plane flexure is assumed controlled by the modulus of rupture of the assembly. The resulting flexural tension is offset by the minimum axial compression stress present at the base of the assembly.</a:t>
          </a:r>
        </a:p>
        <a:p>
          <a:pPr marL="0" marR="0" lvl="0" indent="0" defTabSz="914400" eaLnBrk="1" fontAlgn="auto" latinLnBrk="0" hangingPunct="1">
            <a:lnSpc>
              <a:spcPct val="100000"/>
            </a:lnSpc>
            <a:spcBef>
              <a:spcPts val="0"/>
            </a:spcBef>
            <a:spcAft>
              <a:spcPts val="0"/>
            </a:spcAft>
            <a:buClrTx/>
            <a:buSzTx/>
            <a:buFontTx/>
            <a:buNone/>
            <a:tabLst/>
            <a:defRPr/>
          </a:pPr>
          <a:r>
            <a:rPr lang="en-US">
              <a:effectLst/>
              <a:latin typeface="Cambria" panose="02040503050406030204" pitchFamily="18" charset="0"/>
              <a:ea typeface="Cambria" panose="02040503050406030204" pitchFamily="18" charset="0"/>
            </a:rPr>
            <a:t>3) The nominal out-of-plane shear strength is governed by either</a:t>
          </a:r>
          <a:r>
            <a:rPr lang="en-US" baseline="0">
              <a:effectLst/>
              <a:latin typeface="Cambria" panose="02040503050406030204" pitchFamily="18" charset="0"/>
              <a:ea typeface="Cambria" panose="02040503050406030204" pitchFamily="18" charset="0"/>
            </a:rPr>
            <a:t> 56</a:t>
          </a:r>
          <a:r>
            <a:rPr lang="en-US" i="1" baseline="0">
              <a:effectLst/>
              <a:latin typeface="Cambria" panose="02040503050406030204" pitchFamily="18" charset="0"/>
              <a:ea typeface="Cambria" panose="02040503050406030204" pitchFamily="18" charset="0"/>
            </a:rPr>
            <a:t>A</a:t>
          </a:r>
          <a:r>
            <a:rPr lang="en-US" i="1" baseline="-25000">
              <a:effectLst/>
              <a:latin typeface="Cambria" panose="02040503050406030204" pitchFamily="18" charset="0"/>
              <a:ea typeface="Cambria" panose="02040503050406030204" pitchFamily="18" charset="0"/>
            </a:rPr>
            <a:t>nv</a:t>
          </a:r>
          <a:r>
            <a:rPr lang="en-US" baseline="0">
              <a:effectLst/>
              <a:latin typeface="Cambria" panose="02040503050406030204" pitchFamily="18" charset="0"/>
              <a:ea typeface="Cambria" panose="02040503050406030204" pitchFamily="18" charset="0"/>
            </a:rPr>
            <a:t> for assemblies laid in running bond or 23</a:t>
          </a:r>
          <a:r>
            <a:rPr lang="en-US" i="1" baseline="0">
              <a:effectLst/>
              <a:latin typeface="Cambria" panose="02040503050406030204" pitchFamily="18" charset="0"/>
              <a:ea typeface="Cambria" panose="02040503050406030204" pitchFamily="18" charset="0"/>
            </a:rPr>
            <a:t>A</a:t>
          </a:r>
          <a:r>
            <a:rPr lang="en-US" i="1" baseline="-25000">
              <a:effectLst/>
              <a:latin typeface="Cambria" panose="02040503050406030204" pitchFamily="18" charset="0"/>
              <a:ea typeface="Cambria" panose="02040503050406030204" pitchFamily="18" charset="0"/>
            </a:rPr>
            <a:t>nv</a:t>
          </a:r>
          <a:r>
            <a:rPr lang="en-US" baseline="0">
              <a:effectLst/>
              <a:latin typeface="Cambria" panose="02040503050406030204" pitchFamily="18" charset="0"/>
              <a:ea typeface="Cambria" panose="02040503050406030204" pitchFamily="18" charset="0"/>
            </a:rPr>
            <a:t> for assemblies laid in other than running bond. Any contribution from the axial load in increasing the out-of-plane shear strength is conservatively ignored. Although checked, shear should rarely control for these assemblies.</a:t>
          </a:r>
        </a:p>
      </xdr:txBody>
    </xdr:sp>
    <xdr:clientData/>
  </xdr:oneCellAnchor>
  <xdr:oneCellAnchor>
    <xdr:from>
      <xdr:col>14</xdr:col>
      <xdr:colOff>504825</xdr:colOff>
      <xdr:row>99</xdr:row>
      <xdr:rowOff>114300</xdr:rowOff>
    </xdr:from>
    <xdr:ext cx="6534150" cy="1745991"/>
    <xdr:sp macro="" textlink="">
      <xdr:nvSpPr>
        <xdr:cNvPr id="21" name="TextBox 20">
          <a:extLst>
            <a:ext uri="{FF2B5EF4-FFF2-40B4-BE49-F238E27FC236}">
              <a16:creationId xmlns:a16="http://schemas.microsoft.com/office/drawing/2014/main" id="{AB8FCBE9-D752-49D5-B20E-83D216C45218}"/>
            </a:ext>
          </a:extLst>
        </xdr:cNvPr>
        <xdr:cNvSpPr txBox="1"/>
      </xdr:nvSpPr>
      <xdr:spPr>
        <a:xfrm>
          <a:off x="10372725" y="20564475"/>
          <a:ext cx="6534150" cy="17459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u="sng">
              <a:solidFill>
                <a:schemeClr val="dk1"/>
              </a:solidFill>
              <a:effectLst/>
              <a:latin typeface="Cambria" panose="02040503050406030204" pitchFamily="18" charset="0"/>
              <a:ea typeface="Cambria" panose="02040503050406030204" pitchFamily="18" charset="0"/>
              <a:cs typeface="+mn-cs"/>
            </a:rPr>
            <a:t>Design Assumptions: Horizontally Spanning, Simply-Supported, Unreinforced</a:t>
          </a:r>
          <a:r>
            <a:rPr lang="en-US" sz="1100" u="sng" baseline="0">
              <a:solidFill>
                <a:schemeClr val="dk1"/>
              </a:solidFill>
              <a:effectLst/>
              <a:latin typeface="Cambria" panose="02040503050406030204" pitchFamily="18" charset="0"/>
              <a:ea typeface="Cambria" panose="02040503050406030204" pitchFamily="18" charset="0"/>
              <a:cs typeface="+mn-cs"/>
            </a:rPr>
            <a:t> Assembly</a:t>
          </a:r>
          <a:endParaRPr lang="en-US">
            <a:effectLst/>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latin typeface="Cambria" panose="02040503050406030204" pitchFamily="18" charset="0"/>
              <a:ea typeface="Cambria" panose="02040503050406030204" pitchFamily="18" charset="0"/>
            </a:rPr>
            <a:t>1) Design</a:t>
          </a:r>
          <a:r>
            <a:rPr lang="en-US" sz="1100" baseline="0">
              <a:latin typeface="Cambria" panose="02040503050406030204" pitchFamily="18" charset="0"/>
              <a:ea typeface="Cambria" panose="02040503050406030204" pitchFamily="18" charset="0"/>
            </a:rPr>
            <a:t> checks include: a) out-of-plane flexure; and b) out-of-plane shear. Given the absence of axial loads in the horizontal direction axial compression and any associated second-order effects are not checked. All design checks assume fully bedded mortar joints.</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effectLst/>
              <a:latin typeface="Cambria" panose="02040503050406030204" pitchFamily="18" charset="0"/>
              <a:ea typeface="Cambria" panose="02040503050406030204" pitchFamily="18" charset="0"/>
            </a:rPr>
            <a:t>2) Out-of-plane flexure is assumed controlled by the modulus of rupture of the assembly. No offsetting axial compression is taken into account given that this assembly is horizontally spanning.</a:t>
          </a:r>
        </a:p>
        <a:p>
          <a:pPr marL="0" marR="0" lvl="0" indent="0" defTabSz="914400" eaLnBrk="1" fontAlgn="auto" latinLnBrk="0" hangingPunct="1">
            <a:lnSpc>
              <a:spcPct val="100000"/>
            </a:lnSpc>
            <a:spcBef>
              <a:spcPts val="0"/>
            </a:spcBef>
            <a:spcAft>
              <a:spcPts val="0"/>
            </a:spcAft>
            <a:buClrTx/>
            <a:buSzTx/>
            <a:buFontTx/>
            <a:buNone/>
            <a:tabLst/>
            <a:defRPr/>
          </a:pPr>
          <a:r>
            <a:rPr lang="en-US">
              <a:effectLst/>
              <a:latin typeface="Cambria" panose="02040503050406030204" pitchFamily="18" charset="0"/>
              <a:ea typeface="Cambria" panose="02040503050406030204" pitchFamily="18" charset="0"/>
            </a:rPr>
            <a:t>3) The nominal out-of-plane shear strength is governed by either</a:t>
          </a:r>
          <a:r>
            <a:rPr lang="en-US" baseline="0">
              <a:effectLst/>
              <a:latin typeface="Cambria" panose="02040503050406030204" pitchFamily="18" charset="0"/>
              <a:ea typeface="Cambria" panose="02040503050406030204" pitchFamily="18" charset="0"/>
            </a:rPr>
            <a:t> 56</a:t>
          </a:r>
          <a:r>
            <a:rPr lang="en-US" i="1" baseline="0">
              <a:effectLst/>
              <a:latin typeface="Cambria" panose="02040503050406030204" pitchFamily="18" charset="0"/>
              <a:ea typeface="Cambria" panose="02040503050406030204" pitchFamily="18" charset="0"/>
            </a:rPr>
            <a:t>A</a:t>
          </a:r>
          <a:r>
            <a:rPr lang="en-US" i="1" baseline="-25000">
              <a:effectLst/>
              <a:latin typeface="Cambria" panose="02040503050406030204" pitchFamily="18" charset="0"/>
              <a:ea typeface="Cambria" panose="02040503050406030204" pitchFamily="18" charset="0"/>
            </a:rPr>
            <a:t>nv</a:t>
          </a:r>
          <a:r>
            <a:rPr lang="en-US" baseline="0">
              <a:effectLst/>
              <a:latin typeface="Cambria" panose="02040503050406030204" pitchFamily="18" charset="0"/>
              <a:ea typeface="Cambria" panose="02040503050406030204" pitchFamily="18" charset="0"/>
            </a:rPr>
            <a:t> for assemblies laid in running bond or 23</a:t>
          </a:r>
          <a:r>
            <a:rPr lang="en-US" i="1" baseline="0">
              <a:effectLst/>
              <a:latin typeface="Cambria" panose="02040503050406030204" pitchFamily="18" charset="0"/>
              <a:ea typeface="Cambria" panose="02040503050406030204" pitchFamily="18" charset="0"/>
            </a:rPr>
            <a:t>A</a:t>
          </a:r>
          <a:r>
            <a:rPr lang="en-US" i="1" baseline="-25000">
              <a:effectLst/>
              <a:latin typeface="Cambria" panose="02040503050406030204" pitchFamily="18" charset="0"/>
              <a:ea typeface="Cambria" panose="02040503050406030204" pitchFamily="18" charset="0"/>
            </a:rPr>
            <a:t>nv</a:t>
          </a:r>
          <a:r>
            <a:rPr lang="en-US" baseline="0">
              <a:effectLst/>
              <a:latin typeface="Cambria" panose="02040503050406030204" pitchFamily="18" charset="0"/>
              <a:ea typeface="Cambria" panose="02040503050406030204" pitchFamily="18" charset="0"/>
            </a:rPr>
            <a:t> for assemblies laid in other than running bond. Any contribution from the axial load in increasing the out-of-plane shear strength is conservatively ignored. Although checked, shear should rarely control for these assemblies.</a:t>
          </a:r>
        </a:p>
      </xdr:txBody>
    </xdr:sp>
    <xdr:clientData/>
  </xdr:oneCellAnchor>
  <xdr:oneCellAnchor>
    <xdr:from>
      <xdr:col>19</xdr:col>
      <xdr:colOff>142875</xdr:colOff>
      <xdr:row>109</xdr:row>
      <xdr:rowOff>114300</xdr:rowOff>
    </xdr:from>
    <xdr:ext cx="9372599" cy="2903552"/>
    <xdr:sp macro="" textlink="">
      <xdr:nvSpPr>
        <xdr:cNvPr id="23" name="TextBox 22">
          <a:extLst>
            <a:ext uri="{FF2B5EF4-FFF2-40B4-BE49-F238E27FC236}">
              <a16:creationId xmlns:a16="http://schemas.microsoft.com/office/drawing/2014/main" id="{AC78E588-3BC8-4CD7-9EFF-86FDFDA67C2E}"/>
            </a:ext>
          </a:extLst>
        </xdr:cNvPr>
        <xdr:cNvSpPr txBox="1"/>
      </xdr:nvSpPr>
      <xdr:spPr>
        <a:xfrm>
          <a:off x="14011275" y="22688550"/>
          <a:ext cx="9372599" cy="29035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u="sng">
              <a:solidFill>
                <a:schemeClr val="dk1"/>
              </a:solidFill>
              <a:effectLst/>
              <a:latin typeface="Cambria" panose="02040503050406030204" pitchFamily="18" charset="0"/>
              <a:ea typeface="Cambria" panose="02040503050406030204" pitchFamily="18" charset="0"/>
              <a:cs typeface="+mn-cs"/>
            </a:rPr>
            <a:t>Design Assumptions: Horizontally Spanning, Simply-Supported, Reinforced</a:t>
          </a:r>
          <a:r>
            <a:rPr lang="en-US" sz="1100" u="sng" baseline="0">
              <a:solidFill>
                <a:schemeClr val="dk1"/>
              </a:solidFill>
              <a:effectLst/>
              <a:latin typeface="Cambria" panose="02040503050406030204" pitchFamily="18" charset="0"/>
              <a:ea typeface="Cambria" panose="02040503050406030204" pitchFamily="18" charset="0"/>
              <a:cs typeface="+mn-cs"/>
            </a:rPr>
            <a:t> Assembly</a:t>
          </a:r>
          <a:endParaRPr lang="en-US">
            <a:effectLst/>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latin typeface="Cambria" panose="02040503050406030204" pitchFamily="18" charset="0"/>
              <a:ea typeface="Cambria" panose="02040503050406030204" pitchFamily="18" charset="0"/>
            </a:rPr>
            <a:t>1) Design</a:t>
          </a:r>
          <a:r>
            <a:rPr lang="en-US" sz="1100" baseline="0">
              <a:latin typeface="Cambria" panose="02040503050406030204" pitchFamily="18" charset="0"/>
              <a:ea typeface="Cambria" panose="02040503050406030204" pitchFamily="18" charset="0"/>
            </a:rPr>
            <a:t> checks include: a) out-of-plane flexure; b) out-of-plane deflection; and c) out-of-plane shear. </a:t>
          </a:r>
          <a:r>
            <a:rPr lang="en-US" sz="1100" baseline="0">
              <a:solidFill>
                <a:schemeClr val="dk1"/>
              </a:solidFill>
              <a:effectLst/>
              <a:latin typeface="Cambria" panose="02040503050406030204" pitchFamily="18" charset="0"/>
              <a:ea typeface="Cambria" panose="02040503050406030204" pitchFamily="18" charset="0"/>
              <a:cs typeface="+mn-cs"/>
            </a:rPr>
            <a:t>Given the absence of axial loads in the horizontal direction axial compression and any associated second-order effects are not checked. All design checks assume fully bedded mortar joints.</a:t>
          </a:r>
          <a:endParaRPr lang="en-US" sz="1100" baseline="0">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effectLst/>
              <a:latin typeface="Cambria" panose="02040503050406030204" pitchFamily="18" charset="0"/>
              <a:ea typeface="Cambria" panose="02040503050406030204" pitchFamily="18" charset="0"/>
            </a:rPr>
            <a:t>2) Out-of-plane flexure is based on the flexural strength provided by the joint reinforcement. No offsetting axial compression is taken into account given that this assembly is horizontally spanning. A strength reduction factor of 0.9 is used corresponding to a tension-controlled section. All assembly configurations addressed with this calculator will be tension-controlled. The smallest normalized area of reinforcement for a tension-controlled section would correspond to the lowest compressive strength and smallest wall thickness: (0.19)(</a:t>
          </a:r>
          <a:r>
            <a:rPr lang="en-US" sz="1100" i="1" baseline="0">
              <a:effectLst/>
              <a:latin typeface="Cambria" panose="02040503050406030204" pitchFamily="18" charset="0"/>
              <a:ea typeface="Cambria" panose="02040503050406030204" pitchFamily="18" charset="0"/>
            </a:rPr>
            <a:t>f'</a:t>
          </a:r>
          <a:r>
            <a:rPr lang="en-US" sz="1100" i="1" baseline="-25000">
              <a:effectLst/>
              <a:latin typeface="Cambria" panose="02040503050406030204" pitchFamily="18" charset="0"/>
              <a:ea typeface="Cambria" panose="02040503050406030204" pitchFamily="18" charset="0"/>
            </a:rPr>
            <a:t>m</a:t>
          </a:r>
          <a:r>
            <a:rPr lang="en-US" sz="1100" baseline="0">
              <a:effectLst/>
              <a:latin typeface="Cambria" panose="02040503050406030204" pitchFamily="18" charset="0"/>
              <a:ea typeface="Cambria" panose="02040503050406030204" pitchFamily="18" charset="0"/>
            </a:rPr>
            <a:t>)(</a:t>
          </a:r>
          <a:r>
            <a:rPr lang="en-US" sz="1100" i="1" baseline="0">
              <a:effectLst/>
              <a:latin typeface="Cambria" panose="02040503050406030204" pitchFamily="18" charset="0"/>
              <a:ea typeface="Cambria" panose="02040503050406030204" pitchFamily="18" charset="0"/>
            </a:rPr>
            <a:t>b</a:t>
          </a:r>
          <a:r>
            <a:rPr lang="en-US" sz="1100" baseline="0">
              <a:effectLst/>
              <a:latin typeface="Cambria" panose="02040503050406030204" pitchFamily="18" charset="0"/>
              <a:ea typeface="Cambria" panose="02040503050406030204" pitchFamily="18" charset="0"/>
            </a:rPr>
            <a:t>)(</a:t>
          </a:r>
          <a:r>
            <a:rPr lang="en-US" sz="1100" i="1" baseline="0">
              <a:effectLst/>
              <a:latin typeface="Cambria" panose="02040503050406030204" pitchFamily="18" charset="0"/>
              <a:ea typeface="Cambria" panose="02040503050406030204" pitchFamily="18" charset="0"/>
            </a:rPr>
            <a:t>d</a:t>
          </a:r>
          <a:r>
            <a:rPr lang="en-US" sz="1100" baseline="0">
              <a:effectLst/>
              <a:latin typeface="Cambria" panose="02040503050406030204" pitchFamily="18" charset="0"/>
              <a:ea typeface="Cambria" panose="02040503050406030204" pitchFamily="18" charset="0"/>
            </a:rPr>
            <a:t>)/(0.9)(</a:t>
          </a:r>
          <a:r>
            <a:rPr lang="en-US" sz="1100" i="1" baseline="0">
              <a:effectLst/>
              <a:latin typeface="Cambria" panose="02040503050406030204" pitchFamily="18" charset="0"/>
              <a:ea typeface="Cambria" panose="02040503050406030204" pitchFamily="18" charset="0"/>
            </a:rPr>
            <a:t>f</a:t>
          </a:r>
          <a:r>
            <a:rPr lang="en-US" sz="1100" i="1" baseline="-25000">
              <a:effectLst/>
              <a:latin typeface="Cambria" panose="02040503050406030204" pitchFamily="18" charset="0"/>
              <a:ea typeface="Cambria" panose="02040503050406030204" pitchFamily="18" charset="0"/>
            </a:rPr>
            <a:t>y</a:t>
          </a:r>
          <a:r>
            <a:rPr lang="en-US" sz="1100" baseline="0">
              <a:effectLst/>
              <a:latin typeface="Cambria" panose="02040503050406030204" pitchFamily="18" charset="0"/>
              <a:ea typeface="Cambria" panose="02040503050406030204" pitchFamily="18" charset="0"/>
            </a:rPr>
            <a:t>) = (0.19)(1,750 lb/in.</a:t>
          </a:r>
          <a:r>
            <a:rPr lang="en-US" sz="1100" baseline="30000">
              <a:effectLst/>
              <a:latin typeface="Cambria" panose="02040503050406030204" pitchFamily="18" charset="0"/>
              <a:ea typeface="Cambria" panose="02040503050406030204" pitchFamily="18" charset="0"/>
            </a:rPr>
            <a:t>2</a:t>
          </a:r>
          <a:r>
            <a:rPr lang="en-US" sz="1100" baseline="0">
              <a:effectLst/>
              <a:latin typeface="Cambria" panose="02040503050406030204" pitchFamily="18" charset="0"/>
              <a:ea typeface="Cambria" panose="02040503050406030204" pitchFamily="18" charset="0"/>
            </a:rPr>
            <a:t>)(12 in./ft)(2.926 in.)/(0.9)(70,000 lb/in.</a:t>
          </a:r>
          <a:r>
            <a:rPr lang="en-US" sz="1100" baseline="30000">
              <a:effectLst/>
              <a:latin typeface="Cambria" panose="02040503050406030204" pitchFamily="18" charset="0"/>
              <a:ea typeface="Cambria" panose="02040503050406030204" pitchFamily="18" charset="0"/>
            </a:rPr>
            <a:t>2</a:t>
          </a:r>
          <a:r>
            <a:rPr lang="en-US" sz="1100" baseline="0">
              <a:effectLst/>
              <a:latin typeface="Cambria" panose="02040503050406030204" pitchFamily="18" charset="0"/>
              <a:ea typeface="Cambria" panose="02040503050406030204" pitchFamily="18" charset="0"/>
            </a:rPr>
            <a:t>) = 0.185 in.</a:t>
          </a:r>
          <a:r>
            <a:rPr lang="en-US" sz="1100" baseline="30000">
              <a:effectLst/>
              <a:latin typeface="Cambria" panose="02040503050406030204" pitchFamily="18" charset="0"/>
              <a:ea typeface="Cambria" panose="02040503050406030204" pitchFamily="18" charset="0"/>
            </a:rPr>
            <a:t>2</a:t>
          </a:r>
          <a:r>
            <a:rPr lang="en-US" sz="1100" baseline="0">
              <a:effectLst/>
              <a:latin typeface="Cambria" panose="02040503050406030204" pitchFamily="18" charset="0"/>
              <a:ea typeface="Cambria" panose="02040503050406030204" pitchFamily="18" charset="0"/>
            </a:rPr>
            <a:t>/ft. For 3/16 in. joint reinforcement spaced at 4 in. on center: </a:t>
          </a:r>
          <a:r>
            <a:rPr lang="en-US" sz="1100" i="1" baseline="0">
              <a:effectLst/>
              <a:latin typeface="Cambria" panose="02040503050406030204" pitchFamily="18" charset="0"/>
              <a:ea typeface="Cambria" panose="02040503050406030204" pitchFamily="18" charset="0"/>
            </a:rPr>
            <a:t>A</a:t>
          </a:r>
          <a:r>
            <a:rPr lang="en-US" sz="1100" i="1" baseline="-25000">
              <a:effectLst/>
              <a:latin typeface="Cambria" panose="02040503050406030204" pitchFamily="18" charset="0"/>
              <a:ea typeface="Cambria" panose="02040503050406030204" pitchFamily="18" charset="0"/>
            </a:rPr>
            <a:t>s</a:t>
          </a:r>
          <a:r>
            <a:rPr lang="en-US" sz="1100" baseline="0">
              <a:effectLst/>
              <a:latin typeface="Cambria" panose="02040503050406030204" pitchFamily="18" charset="0"/>
              <a:ea typeface="Cambria" panose="02040503050406030204" pitchFamily="18" charset="0"/>
            </a:rPr>
            <a:t> = (0.027 in.</a:t>
          </a:r>
          <a:r>
            <a:rPr lang="en-US" sz="1100" baseline="30000">
              <a:effectLst/>
              <a:latin typeface="Cambria" panose="02040503050406030204" pitchFamily="18" charset="0"/>
              <a:ea typeface="Cambria" panose="02040503050406030204" pitchFamily="18" charset="0"/>
            </a:rPr>
            <a:t>2</a:t>
          </a:r>
          <a:r>
            <a:rPr lang="en-US" sz="1100" baseline="0">
              <a:effectLst/>
              <a:latin typeface="Cambria" panose="02040503050406030204" pitchFamily="18" charset="0"/>
              <a:ea typeface="Cambria" panose="02040503050406030204" pitchFamily="18" charset="0"/>
            </a:rPr>
            <a:t>)(12 in./ft)/(4 in.) = 0.081 in.</a:t>
          </a:r>
          <a:r>
            <a:rPr lang="en-US" sz="1100" baseline="30000">
              <a:effectLst/>
              <a:latin typeface="Cambria" panose="02040503050406030204" pitchFamily="18" charset="0"/>
              <a:ea typeface="Cambria" panose="02040503050406030204" pitchFamily="18" charset="0"/>
            </a:rPr>
            <a:t>2</a:t>
          </a:r>
          <a:r>
            <a:rPr lang="en-US" sz="1100" baseline="0">
              <a:effectLst/>
              <a:latin typeface="Cambria" panose="02040503050406030204" pitchFamily="18" charset="0"/>
              <a:ea typeface="Cambria" panose="02040503050406030204" pitchFamily="18" charset="0"/>
            </a:rPr>
            <a:t>/ft.</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baseline="0">
              <a:solidFill>
                <a:schemeClr val="dk1"/>
              </a:solidFill>
              <a:effectLst/>
              <a:latin typeface="Cambria" panose="02040503050406030204" pitchFamily="18" charset="0"/>
              <a:ea typeface="Cambria" panose="02040503050406030204" pitchFamily="18" charset="0"/>
              <a:cs typeface="+mn-cs"/>
            </a:rPr>
            <a:t>3) The effective depth of the joint reinforcement in resisting out-of-plane loads is based on standard joint reinforcement dimensions, which is typically 1.25 in. narrower than the specified thickness of the assembly to account for </a:t>
          </a:r>
          <a:r>
            <a:rPr lang="en-US" sz="1100" b="0" i="0" baseline="30000">
              <a:solidFill>
                <a:schemeClr val="dk1"/>
              </a:solidFill>
              <a:effectLst/>
              <a:latin typeface="Cambria" panose="02040503050406030204" pitchFamily="18" charset="0"/>
              <a:ea typeface="Cambria" panose="02040503050406030204" pitchFamily="18" charset="0"/>
              <a:cs typeface="+mn-cs"/>
            </a:rPr>
            <a:t>5</a:t>
          </a:r>
          <a:r>
            <a:rPr lang="en-US" sz="1100" b="0" i="0" baseline="0">
              <a:solidFill>
                <a:schemeClr val="dk1"/>
              </a:solidFill>
              <a:effectLst/>
              <a:latin typeface="Cambria" panose="02040503050406030204" pitchFamily="18" charset="0"/>
              <a:ea typeface="Cambria" panose="02040503050406030204" pitchFamily="18" charset="0"/>
              <a:cs typeface="+mn-cs"/>
            </a:rPr>
            <a:t>/</a:t>
          </a:r>
          <a:r>
            <a:rPr lang="en-US" sz="1100" b="0" i="0" baseline="-25000">
              <a:solidFill>
                <a:schemeClr val="dk1"/>
              </a:solidFill>
              <a:effectLst/>
              <a:latin typeface="Cambria" panose="02040503050406030204" pitchFamily="18" charset="0"/>
              <a:ea typeface="Cambria" panose="02040503050406030204" pitchFamily="18" charset="0"/>
              <a:cs typeface="+mn-cs"/>
            </a:rPr>
            <a:t>8</a:t>
          </a:r>
          <a:r>
            <a:rPr lang="en-US" sz="1100" b="0" i="0" baseline="0">
              <a:solidFill>
                <a:schemeClr val="dk1"/>
              </a:solidFill>
              <a:effectLst/>
              <a:latin typeface="Cambria" panose="02040503050406030204" pitchFamily="18" charset="0"/>
              <a:ea typeface="Cambria" panose="02040503050406030204" pitchFamily="18" charset="0"/>
              <a:cs typeface="+mn-cs"/>
            </a:rPr>
            <a:t> in. cover distance required by TMS 402 for corrosion protection.</a:t>
          </a:r>
          <a:endParaRPr lang="en-US">
            <a:effectLst/>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Cambria" panose="02040503050406030204" pitchFamily="18" charset="0"/>
              <a:ea typeface="Cambria" panose="02040503050406030204" pitchFamily="18" charset="0"/>
              <a:cs typeface="+mn-cs"/>
            </a:rPr>
            <a:t>4) TMS 402 and the International Building Code have two different out-of-plane deflection checks for interior partitions. TMS 402 limits the out-of-plane deflection to 0.007</a:t>
          </a:r>
          <a:r>
            <a:rPr lang="en-US" sz="1100" i="1" baseline="0">
              <a:solidFill>
                <a:schemeClr val="dk1"/>
              </a:solidFill>
              <a:effectLst/>
              <a:latin typeface="Cambria" panose="02040503050406030204" pitchFamily="18" charset="0"/>
              <a:ea typeface="Cambria" panose="02040503050406030204" pitchFamily="18" charset="0"/>
              <a:cs typeface="+mn-cs"/>
            </a:rPr>
            <a:t>H</a:t>
          </a:r>
          <a:r>
            <a:rPr lang="en-US" sz="1100" baseline="0">
              <a:solidFill>
                <a:schemeClr val="dk1"/>
              </a:solidFill>
              <a:effectLst/>
              <a:latin typeface="Cambria" panose="02040503050406030204" pitchFamily="18" charset="0"/>
              <a:ea typeface="Cambria" panose="02040503050406030204" pitchFamily="18" charset="0"/>
              <a:cs typeface="+mn-cs"/>
            </a:rPr>
            <a:t> under allowable stress level loads whereas the IBC limits the out-of-plane deflection to </a:t>
          </a:r>
          <a:r>
            <a:rPr lang="en-US" sz="1100" i="1" baseline="0">
              <a:solidFill>
                <a:schemeClr val="dk1"/>
              </a:solidFill>
              <a:effectLst/>
              <a:latin typeface="Cambria" panose="02040503050406030204" pitchFamily="18" charset="0"/>
              <a:ea typeface="Cambria" panose="02040503050406030204" pitchFamily="18" charset="0"/>
              <a:cs typeface="+mn-cs"/>
            </a:rPr>
            <a:t>H</a:t>
          </a:r>
          <a:r>
            <a:rPr lang="en-US" sz="1100" baseline="0">
              <a:solidFill>
                <a:schemeClr val="dk1"/>
              </a:solidFill>
              <a:effectLst/>
              <a:latin typeface="Cambria" panose="02040503050406030204" pitchFamily="18" charset="0"/>
              <a:ea typeface="Cambria" panose="02040503050406030204" pitchFamily="18" charset="0"/>
              <a:cs typeface="+mn-cs"/>
            </a:rPr>
            <a:t>/240 under 42% of the components and cladding wind pressure. Both deflection checks are performed and reported. In determining the component and cladding pressure, the largest wind pressure coefficient (</a:t>
          </a:r>
          <a:r>
            <a:rPr lang="en-US" sz="1100" i="1" baseline="0">
              <a:solidFill>
                <a:schemeClr val="dk1"/>
              </a:solidFill>
              <a:effectLst/>
              <a:latin typeface="Cambria" panose="02040503050406030204" pitchFamily="18" charset="0"/>
              <a:ea typeface="Cambria" panose="02040503050406030204" pitchFamily="18" charset="0"/>
              <a:cs typeface="+mn-cs"/>
            </a:rPr>
            <a:t>GC</a:t>
          </a:r>
          <a:r>
            <a:rPr lang="en-US" sz="1100" i="1" baseline="-25000">
              <a:solidFill>
                <a:schemeClr val="dk1"/>
              </a:solidFill>
              <a:effectLst/>
              <a:latin typeface="Cambria" panose="02040503050406030204" pitchFamily="18" charset="0"/>
              <a:ea typeface="Cambria" panose="02040503050406030204" pitchFamily="18" charset="0"/>
              <a:cs typeface="+mn-cs"/>
            </a:rPr>
            <a:t>p</a:t>
          </a:r>
          <a:r>
            <a:rPr lang="en-US" sz="1100" baseline="0">
              <a:solidFill>
                <a:schemeClr val="dk1"/>
              </a:solidFill>
              <a:effectLst/>
              <a:latin typeface="Cambria" panose="02040503050406030204" pitchFamily="18" charset="0"/>
              <a:ea typeface="Cambria" panose="02040503050406030204" pitchFamily="18" charset="0"/>
              <a:cs typeface="+mn-cs"/>
            </a:rPr>
            <a:t>) of 1.4 is conservatively assumed per ASCE/SEI 7 Figure 30.3-1 and added to the internal pressure coefficient (</a:t>
          </a:r>
          <a:r>
            <a:rPr lang="en-US" sz="1100" i="1" baseline="0">
              <a:solidFill>
                <a:schemeClr val="dk1"/>
              </a:solidFill>
              <a:effectLst/>
              <a:latin typeface="Cambria" panose="02040503050406030204" pitchFamily="18" charset="0"/>
              <a:ea typeface="Cambria" panose="02040503050406030204" pitchFamily="18" charset="0"/>
              <a:cs typeface="+mn-cs"/>
            </a:rPr>
            <a:t>GC</a:t>
          </a:r>
          <a:r>
            <a:rPr lang="en-US" sz="1100" i="1" baseline="-25000">
              <a:solidFill>
                <a:schemeClr val="dk1"/>
              </a:solidFill>
              <a:effectLst/>
              <a:latin typeface="Cambria" panose="02040503050406030204" pitchFamily="18" charset="0"/>
              <a:ea typeface="Cambria" panose="02040503050406030204" pitchFamily="18" charset="0"/>
              <a:cs typeface="+mn-cs"/>
            </a:rPr>
            <a:t>pi</a:t>
          </a:r>
          <a:r>
            <a:rPr lang="en-US" sz="1100" baseline="0">
              <a:solidFill>
                <a:schemeClr val="dk1"/>
              </a:solidFill>
              <a:effectLst/>
              <a:latin typeface="Cambria" panose="02040503050406030204" pitchFamily="18" charset="0"/>
              <a:ea typeface="Cambria" panose="02040503050406030204" pitchFamily="18" charset="0"/>
              <a:cs typeface="+mn-cs"/>
            </a:rPr>
            <a:t>).</a:t>
          </a:r>
          <a:endParaRPr lang="en-US">
            <a:effectLst/>
            <a:latin typeface="Cambria" panose="02040503050406030204" pitchFamily="18" charset="0"/>
            <a:ea typeface="Cambria" panose="020405030504060302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a:effectLst/>
              <a:latin typeface="Cambria" panose="02040503050406030204" pitchFamily="18" charset="0"/>
              <a:ea typeface="Cambria" panose="02040503050406030204" pitchFamily="18" charset="0"/>
            </a:rPr>
            <a:t>5) The nominal out-of-plane shear strength is governed by either</a:t>
          </a:r>
          <a:r>
            <a:rPr lang="en-US" baseline="0">
              <a:effectLst/>
              <a:latin typeface="Cambria" panose="02040503050406030204" pitchFamily="18" charset="0"/>
              <a:ea typeface="Cambria" panose="02040503050406030204" pitchFamily="18" charset="0"/>
            </a:rPr>
            <a:t> 56</a:t>
          </a:r>
          <a:r>
            <a:rPr lang="en-US" i="1" baseline="0">
              <a:effectLst/>
              <a:latin typeface="Cambria" panose="02040503050406030204" pitchFamily="18" charset="0"/>
              <a:ea typeface="Cambria" panose="02040503050406030204" pitchFamily="18" charset="0"/>
            </a:rPr>
            <a:t>A</a:t>
          </a:r>
          <a:r>
            <a:rPr lang="en-US" i="1" baseline="-25000">
              <a:effectLst/>
              <a:latin typeface="Cambria" panose="02040503050406030204" pitchFamily="18" charset="0"/>
              <a:ea typeface="Cambria" panose="02040503050406030204" pitchFamily="18" charset="0"/>
            </a:rPr>
            <a:t>nv</a:t>
          </a:r>
          <a:r>
            <a:rPr lang="en-US" baseline="0">
              <a:effectLst/>
              <a:latin typeface="Cambria" panose="02040503050406030204" pitchFamily="18" charset="0"/>
              <a:ea typeface="Cambria" panose="02040503050406030204" pitchFamily="18" charset="0"/>
            </a:rPr>
            <a:t> for assemblies laid in running bond or 23</a:t>
          </a:r>
          <a:r>
            <a:rPr lang="en-US" i="1" baseline="0">
              <a:effectLst/>
              <a:latin typeface="Cambria" panose="02040503050406030204" pitchFamily="18" charset="0"/>
              <a:ea typeface="Cambria" panose="02040503050406030204" pitchFamily="18" charset="0"/>
            </a:rPr>
            <a:t>A</a:t>
          </a:r>
          <a:r>
            <a:rPr lang="en-US" i="1" baseline="-25000">
              <a:effectLst/>
              <a:latin typeface="Cambria" panose="02040503050406030204" pitchFamily="18" charset="0"/>
              <a:ea typeface="Cambria" panose="02040503050406030204" pitchFamily="18" charset="0"/>
            </a:rPr>
            <a:t>nv</a:t>
          </a:r>
          <a:r>
            <a:rPr lang="en-US" baseline="0">
              <a:effectLst/>
              <a:latin typeface="Cambria" panose="02040503050406030204" pitchFamily="18" charset="0"/>
              <a:ea typeface="Cambria" panose="02040503050406030204" pitchFamily="18" charset="0"/>
            </a:rPr>
            <a:t> for assemblies laid in other than running bond. Any contribution from the axial load in increasing the out-of-plane shear strength is conservatively ignored. Although checked, shear should rarely control for these assemblies.</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ascehazardtool.org/"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4C0D73-60C8-4DA6-9182-DE7496A63856}">
  <sheetPr>
    <pageSetUpPr fitToPage="1"/>
  </sheetPr>
  <dimension ref="A3:M10"/>
  <sheetViews>
    <sheetView zoomScaleNormal="100" workbookViewId="0">
      <selection activeCell="A10" sqref="A10:M10"/>
    </sheetView>
  </sheetViews>
  <sheetFormatPr defaultColWidth="8.6640625" defaultRowHeight="13.8" x14ac:dyDescent="0.25"/>
  <cols>
    <col min="1" max="16384" width="8.6640625" style="2"/>
  </cols>
  <sheetData>
    <row r="3" spans="1:13" ht="14.4" x14ac:dyDescent="0.3">
      <c r="E3"/>
      <c r="F3"/>
      <c r="G3"/>
      <c r="H3"/>
      <c r="I3"/>
      <c r="J3"/>
      <c r="K3"/>
      <c r="L3"/>
    </row>
    <row r="4" spans="1:13" ht="14.4" x14ac:dyDescent="0.3">
      <c r="E4"/>
      <c r="F4"/>
      <c r="G4"/>
      <c r="H4"/>
      <c r="I4"/>
      <c r="J4"/>
      <c r="K4"/>
      <c r="L4"/>
    </row>
    <row r="5" spans="1:13" ht="14.4" x14ac:dyDescent="0.3">
      <c r="E5"/>
      <c r="F5"/>
      <c r="G5"/>
      <c r="H5"/>
      <c r="I5"/>
      <c r="J5"/>
      <c r="K5"/>
      <c r="L5"/>
    </row>
    <row r="6" spans="1:13" ht="14.4" x14ac:dyDescent="0.3">
      <c r="E6"/>
      <c r="F6"/>
      <c r="G6"/>
      <c r="H6"/>
      <c r="I6"/>
      <c r="J6"/>
      <c r="K6"/>
      <c r="L6"/>
    </row>
    <row r="7" spans="1:13" ht="14.4" x14ac:dyDescent="0.3">
      <c r="E7"/>
      <c r="F7"/>
      <c r="G7"/>
      <c r="H7"/>
      <c r="I7"/>
      <c r="J7"/>
      <c r="K7"/>
      <c r="L7"/>
    </row>
    <row r="8" spans="1:13" ht="14.4" x14ac:dyDescent="0.3">
      <c r="E8"/>
      <c r="F8"/>
      <c r="G8"/>
      <c r="H8"/>
      <c r="I8"/>
      <c r="J8"/>
      <c r="K8"/>
      <c r="L8"/>
    </row>
    <row r="9" spans="1:13" ht="15" customHeight="1" x14ac:dyDescent="0.25">
      <c r="A9" s="42" t="s">
        <v>160</v>
      </c>
      <c r="B9" s="42"/>
      <c r="C9" s="42"/>
      <c r="D9" s="42"/>
      <c r="E9" s="42"/>
      <c r="F9" s="42"/>
      <c r="G9" s="42"/>
      <c r="H9" s="42"/>
      <c r="I9" s="42"/>
      <c r="J9" s="42"/>
      <c r="K9" s="42"/>
      <c r="L9" s="42"/>
      <c r="M9" s="42"/>
    </row>
    <row r="10" spans="1:13" ht="15" customHeight="1" x14ac:dyDescent="0.25">
      <c r="A10" s="43" t="s">
        <v>195</v>
      </c>
      <c r="B10" s="43"/>
      <c r="C10" s="43"/>
      <c r="D10" s="43"/>
      <c r="E10" s="43"/>
      <c r="F10" s="43"/>
      <c r="G10" s="43"/>
      <c r="H10" s="43"/>
      <c r="I10" s="43"/>
      <c r="J10" s="43"/>
      <c r="K10" s="43"/>
      <c r="L10" s="43"/>
      <c r="M10" s="43"/>
    </row>
  </sheetData>
  <sheetProtection algorithmName="SHA-512" hashValue="3CkQ2nK3rVQClv2HHnXXa/RcVGiE8vVgdrfvrgcuxxFcpptnXtFbFIXvpzLRoGv3N7gvAN/BqiYgkuG+RqcMCA==" saltValue="vtME5Czui9WufJ+ETmhmCg==" spinCount="100000" sheet="1" objects="1" scenarios="1"/>
  <mergeCells count="2">
    <mergeCell ref="A9:M9"/>
    <mergeCell ref="A10:M10"/>
  </mergeCells>
  <printOptions horizontalCentered="1"/>
  <pageMargins left="0.7" right="0.7" top="0.75" bottom="0.75" header="0.3" footer="0.3"/>
  <pageSetup scale="80" fitToHeight="0" orientation="portrait" horizontalDpi="1200" verticalDpi="1200" r:id="rId1"/>
  <headerFooter>
    <oddFooter>&amp;L&amp;"Cambria,Regular"BDC and CMHA&amp;C&amp;"Cambria,Regular"Screen Wall Calculator&amp;R&amp;"Cambria,Regular"Ver. 1.2: August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90C88-2EF9-45D3-AE16-9510F6CED990}">
  <sheetPr>
    <pageSetUpPr fitToPage="1"/>
  </sheetPr>
  <dimension ref="C3:Y63"/>
  <sheetViews>
    <sheetView tabSelected="1" zoomScaleNormal="100" workbookViewId="0">
      <selection activeCell="H5" sqref="H5"/>
    </sheetView>
  </sheetViews>
  <sheetFormatPr defaultRowHeight="14.4" x14ac:dyDescent="0.3"/>
  <cols>
    <col min="8" max="8" width="38.109375" bestFit="1" customWidth="1"/>
    <col min="11" max="21" width="8.6640625" style="2"/>
    <col min="22" max="22" width="12.88671875" style="2" customWidth="1"/>
    <col min="23" max="25" width="9.109375" style="2"/>
  </cols>
  <sheetData>
    <row r="3" spans="5:24" x14ac:dyDescent="0.3">
      <c r="E3" s="2"/>
      <c r="F3" s="2"/>
      <c r="G3" s="2"/>
      <c r="H3" s="16" t="s">
        <v>22</v>
      </c>
    </row>
    <row r="4" spans="5:24" x14ac:dyDescent="0.3">
      <c r="E4" s="2"/>
      <c r="F4" s="2"/>
      <c r="G4" s="2"/>
      <c r="H4" s="2"/>
    </row>
    <row r="5" spans="5:24" x14ac:dyDescent="0.3">
      <c r="E5" s="2"/>
      <c r="F5" s="2"/>
      <c r="G5" s="3" t="s">
        <v>90</v>
      </c>
      <c r="H5" s="30" t="s">
        <v>193</v>
      </c>
    </row>
    <row r="6" spans="5:24" ht="16.2" x14ac:dyDescent="0.3">
      <c r="E6" s="2"/>
      <c r="G6" s="3" t="s">
        <v>95</v>
      </c>
      <c r="H6" s="36">
        <v>0.5</v>
      </c>
      <c r="M6"/>
      <c r="N6"/>
      <c r="O6"/>
      <c r="P6"/>
      <c r="Q6"/>
      <c r="R6"/>
      <c r="S6"/>
      <c r="T6"/>
      <c r="U6"/>
      <c r="V6"/>
      <c r="X6"/>
    </row>
    <row r="7" spans="5:24" ht="16.2" x14ac:dyDescent="0.3">
      <c r="E7" s="2"/>
      <c r="G7" s="3" t="s">
        <v>24</v>
      </c>
      <c r="H7" s="32" t="s">
        <v>192</v>
      </c>
      <c r="M7"/>
      <c r="N7"/>
      <c r="O7"/>
      <c r="P7"/>
      <c r="Q7"/>
      <c r="R7"/>
      <c r="S7"/>
      <c r="T7"/>
      <c r="U7"/>
      <c r="V7"/>
      <c r="X7"/>
    </row>
    <row r="8" spans="5:24" x14ac:dyDescent="0.3">
      <c r="E8" s="2"/>
      <c r="F8" s="2"/>
      <c r="G8" s="3" t="s">
        <v>188</v>
      </c>
      <c r="H8" s="30" t="s">
        <v>182</v>
      </c>
      <c r="L8"/>
      <c r="M8"/>
      <c r="N8"/>
      <c r="O8"/>
      <c r="P8"/>
      <c r="Q8"/>
      <c r="R8"/>
      <c r="S8"/>
      <c r="T8"/>
      <c r="U8"/>
      <c r="V8"/>
      <c r="X8"/>
    </row>
    <row r="9" spans="5:24" x14ac:dyDescent="0.3">
      <c r="E9" s="2"/>
      <c r="F9" s="2"/>
      <c r="G9" s="3" t="s">
        <v>23</v>
      </c>
      <c r="H9" s="30" t="s">
        <v>184</v>
      </c>
      <c r="L9" s="42" t="s">
        <v>160</v>
      </c>
      <c r="M9" s="42"/>
      <c r="N9" s="42"/>
      <c r="O9" s="42"/>
      <c r="P9" s="42"/>
      <c r="Q9" s="42"/>
      <c r="R9" s="42"/>
      <c r="S9" s="42"/>
      <c r="T9" s="42"/>
      <c r="U9" s="42"/>
      <c r="V9" s="42"/>
      <c r="X9"/>
    </row>
    <row r="10" spans="5:24" x14ac:dyDescent="0.3">
      <c r="E10" s="2"/>
      <c r="F10" s="2"/>
      <c r="G10" s="3" t="s">
        <v>104</v>
      </c>
      <c r="H10" s="31">
        <v>0</v>
      </c>
      <c r="L10" s="43" t="s">
        <v>195</v>
      </c>
      <c r="M10" s="43"/>
      <c r="N10" s="43"/>
      <c r="O10" s="43"/>
      <c r="P10" s="43"/>
      <c r="Q10" s="43"/>
      <c r="R10" s="43"/>
      <c r="S10" s="43"/>
      <c r="T10" s="43"/>
      <c r="U10" s="43"/>
      <c r="V10" s="43"/>
      <c r="X10"/>
    </row>
    <row r="11" spans="5:24" x14ac:dyDescent="0.3">
      <c r="E11" s="2"/>
      <c r="F11" s="2"/>
      <c r="G11" s="3" t="s">
        <v>105</v>
      </c>
      <c r="H11" s="31">
        <v>0</v>
      </c>
      <c r="L11" s="18" t="s">
        <v>173</v>
      </c>
      <c r="M11" s="19"/>
      <c r="N11" s="19"/>
      <c r="O11" s="19"/>
      <c r="P11" s="7"/>
      <c r="Q11" s="7"/>
      <c r="R11" s="7"/>
      <c r="S11" s="7"/>
      <c r="T11" s="7"/>
      <c r="U11" s="7"/>
      <c r="V11" s="8"/>
      <c r="X11"/>
    </row>
    <row r="12" spans="5:24" x14ac:dyDescent="0.3">
      <c r="E12" s="2"/>
      <c r="F12" s="2"/>
      <c r="G12" s="3" t="s">
        <v>29</v>
      </c>
      <c r="H12" s="33" t="s">
        <v>30</v>
      </c>
      <c r="L12" s="9"/>
      <c r="V12" s="10"/>
      <c r="X12"/>
    </row>
    <row r="13" spans="5:24" x14ac:dyDescent="0.3">
      <c r="E13" s="2"/>
      <c r="F13" s="2"/>
      <c r="G13" s="3" t="s">
        <v>3</v>
      </c>
      <c r="H13" s="30">
        <v>16</v>
      </c>
      <c r="L13" s="9"/>
      <c r="M13" s="38" t="s">
        <v>169</v>
      </c>
      <c r="N13"/>
      <c r="V13" s="10"/>
    </row>
    <row r="14" spans="5:24" ht="16.8" x14ac:dyDescent="0.35">
      <c r="E14" s="2"/>
      <c r="F14" s="2"/>
      <c r="G14" s="3" t="s">
        <v>10</v>
      </c>
      <c r="H14" s="32">
        <v>70000</v>
      </c>
      <c r="L14" s="9"/>
      <c r="O14" s="3" t="s">
        <v>7</v>
      </c>
      <c r="P14" s="15" t="str">
        <f>'Design Checks'!G3</f>
        <v>Select Nominal Wall Thickness</v>
      </c>
      <c r="S14" s="3" t="s">
        <v>23</v>
      </c>
      <c r="T14" s="15" t="str">
        <f>'Design Checks'!G7</f>
        <v>Select Mortar Type</v>
      </c>
      <c r="V14" s="10"/>
    </row>
    <row r="15" spans="5:24" ht="16.8" x14ac:dyDescent="0.35">
      <c r="E15" s="2"/>
      <c r="F15" s="2"/>
      <c r="G15" s="3" t="s">
        <v>8</v>
      </c>
      <c r="H15" s="32">
        <v>1750</v>
      </c>
      <c r="L15" s="9"/>
      <c r="O15" s="3" t="s">
        <v>28</v>
      </c>
      <c r="P15" s="6">
        <f>'Design Checks'!G8</f>
        <v>0</v>
      </c>
      <c r="S15" s="3" t="s">
        <v>73</v>
      </c>
      <c r="T15" s="15" t="str">
        <f>'Design Checks'!O12</f>
        <v>Select Bond Pattern</v>
      </c>
      <c r="V15" s="10"/>
    </row>
    <row r="16" spans="5:24" x14ac:dyDescent="0.3">
      <c r="E16" s="2"/>
      <c r="F16" s="2"/>
      <c r="G16" s="3" t="s">
        <v>73</v>
      </c>
      <c r="H16" s="30" t="s">
        <v>185</v>
      </c>
      <c r="L16" s="9"/>
      <c r="O16" s="3" t="s">
        <v>168</v>
      </c>
      <c r="P16" s="6">
        <f>'Design Checks'!G9</f>
        <v>0</v>
      </c>
      <c r="S16" s="3" t="s">
        <v>171</v>
      </c>
      <c r="T16" s="2" t="str">
        <f>'Design Checks'!O8</f>
        <v>Simple Support</v>
      </c>
      <c r="U16"/>
      <c r="V16" s="20"/>
      <c r="W16"/>
    </row>
    <row r="17" spans="4:22" ht="16.2" x14ac:dyDescent="0.3">
      <c r="E17" s="2"/>
      <c r="F17" s="2"/>
      <c r="G17" s="3" t="s">
        <v>106</v>
      </c>
      <c r="H17" s="33" t="s">
        <v>186</v>
      </c>
      <c r="L17" s="9"/>
      <c r="O17" s="3" t="s">
        <v>24</v>
      </c>
      <c r="P17" s="15" t="str">
        <f>'Design Checks'!G5</f>
        <v>Select CMU Density</v>
      </c>
      <c r="S17" s="3" t="s">
        <v>106</v>
      </c>
      <c r="T17" s="39" t="str">
        <f>'Design Checks'!G15</f>
        <v>Freestanding Wall</v>
      </c>
      <c r="U17"/>
      <c r="V17" s="20"/>
    </row>
    <row r="18" spans="4:22" ht="16.8" x14ac:dyDescent="0.35">
      <c r="E18" s="2"/>
      <c r="F18" s="2"/>
      <c r="G18" s="3" t="s">
        <v>108</v>
      </c>
      <c r="H18" s="33" t="s">
        <v>121</v>
      </c>
      <c r="L18" s="9"/>
      <c r="O18" s="3" t="s">
        <v>172</v>
      </c>
      <c r="P18" s="15">
        <f>'Design Checks'!G13</f>
        <v>1750</v>
      </c>
      <c r="S18" s="3" t="s">
        <v>108</v>
      </c>
      <c r="T18" s="39" t="str">
        <f>'Design Checks'!G16</f>
        <v>Exterior</v>
      </c>
      <c r="V18" s="10"/>
    </row>
    <row r="19" spans="4:22" x14ac:dyDescent="0.3">
      <c r="E19" s="2"/>
      <c r="F19" s="2"/>
      <c r="L19" s="9"/>
      <c r="V19" s="10"/>
    </row>
    <row r="20" spans="4:22" x14ac:dyDescent="0.3">
      <c r="E20" s="2"/>
      <c r="L20" s="9"/>
      <c r="M20" s="38" t="s">
        <v>81</v>
      </c>
      <c r="R20"/>
      <c r="S20"/>
      <c r="V20" s="10"/>
    </row>
    <row r="21" spans="4:22" x14ac:dyDescent="0.3">
      <c r="D21" s="1" t="s">
        <v>75</v>
      </c>
      <c r="E21" s="2"/>
      <c r="F21" s="2"/>
      <c r="G21" s="2"/>
      <c r="H21" s="16" t="s">
        <v>31</v>
      </c>
      <c r="L21" s="9"/>
      <c r="Q21" s="3" t="s">
        <v>29</v>
      </c>
      <c r="R21" s="17" t="str">
        <f>'Design Checks'!G10</f>
        <v>9 gauge</v>
      </c>
      <c r="S21" s="14"/>
      <c r="V21" s="10"/>
    </row>
    <row r="22" spans="4:22" x14ac:dyDescent="0.3">
      <c r="D22" s="2"/>
      <c r="E22" s="2"/>
      <c r="F22" s="2"/>
      <c r="G22" s="3" t="s">
        <v>25</v>
      </c>
      <c r="H22" s="32">
        <v>0</v>
      </c>
      <c r="L22" s="9"/>
      <c r="Q22" s="3" t="s">
        <v>3</v>
      </c>
      <c r="R22" s="15">
        <f>'Design Checks'!G11</f>
        <v>16</v>
      </c>
      <c r="S22" s="15"/>
      <c r="V22" s="10"/>
    </row>
    <row r="23" spans="4:22" ht="16.8" x14ac:dyDescent="0.35">
      <c r="D23" s="2"/>
      <c r="E23" s="2"/>
      <c r="F23" s="2"/>
      <c r="G23" s="3" t="s">
        <v>26</v>
      </c>
      <c r="H23" s="32">
        <v>0</v>
      </c>
      <c r="L23" s="9"/>
      <c r="Q23" s="3" t="s">
        <v>80</v>
      </c>
      <c r="R23" s="15">
        <f>'Design Checks'!G12</f>
        <v>70000</v>
      </c>
      <c r="S23" s="6"/>
      <c r="V23" s="10"/>
    </row>
    <row r="24" spans="4:22" x14ac:dyDescent="0.3">
      <c r="D24" s="1" t="s">
        <v>76</v>
      </c>
      <c r="E24" s="2"/>
      <c r="F24" s="2"/>
      <c r="G24" s="2"/>
      <c r="H24" s="34"/>
      <c r="L24" s="9"/>
      <c r="V24" s="10"/>
    </row>
    <row r="25" spans="4:22" ht="16.2" x14ac:dyDescent="0.3">
      <c r="D25" s="2"/>
      <c r="E25" s="2"/>
      <c r="F25" s="2"/>
      <c r="G25" s="3" t="s">
        <v>32</v>
      </c>
      <c r="H25" s="32"/>
      <c r="L25" s="18" t="s">
        <v>170</v>
      </c>
      <c r="M25" s="7"/>
      <c r="N25" s="7"/>
      <c r="O25" s="7"/>
      <c r="P25" s="7"/>
      <c r="Q25" s="7"/>
      <c r="R25" s="7"/>
      <c r="S25" s="7"/>
      <c r="T25" s="7"/>
      <c r="U25" s="7"/>
      <c r="V25" s="24"/>
    </row>
    <row r="26" spans="4:22" x14ac:dyDescent="0.3">
      <c r="D26" s="1" t="s">
        <v>77</v>
      </c>
      <c r="E26" s="2"/>
      <c r="F26" s="2"/>
      <c r="G26" s="2"/>
      <c r="H26" s="34"/>
      <c r="L26" s="9"/>
      <c r="O26" s="4" t="s">
        <v>34</v>
      </c>
      <c r="P26" s="6" t="str">
        <f>'Design Checks'!G31</f>
        <v>Enclosed or Partially Open</v>
      </c>
      <c r="U26" s="3" t="s">
        <v>4</v>
      </c>
      <c r="V26" s="25">
        <f>'Design Checks'!G26</f>
        <v>100</v>
      </c>
    </row>
    <row r="27" spans="4:22" x14ac:dyDescent="0.3">
      <c r="D27" s="2"/>
      <c r="E27" s="2"/>
      <c r="F27" s="2"/>
      <c r="G27" s="3" t="s">
        <v>4</v>
      </c>
      <c r="H27" s="32">
        <v>100</v>
      </c>
      <c r="L27" s="9"/>
      <c r="O27" s="3" t="s">
        <v>25</v>
      </c>
      <c r="P27" s="15">
        <f>'Design Checks'!G22</f>
        <v>0</v>
      </c>
      <c r="U27" s="3" t="s">
        <v>0</v>
      </c>
      <c r="V27" s="25" t="str">
        <f>'Design Checks'!G27</f>
        <v>B</v>
      </c>
    </row>
    <row r="28" spans="4:22" x14ac:dyDescent="0.3">
      <c r="D28" s="2"/>
      <c r="E28" s="2"/>
      <c r="F28" s="2"/>
      <c r="G28" s="3" t="s">
        <v>0</v>
      </c>
      <c r="H28" s="30" t="s">
        <v>79</v>
      </c>
      <c r="L28" s="9"/>
      <c r="O28" s="3" t="s">
        <v>26</v>
      </c>
      <c r="P28" s="15">
        <f>'Design Checks'!G23</f>
        <v>0</v>
      </c>
      <c r="U28" s="3" t="s">
        <v>33</v>
      </c>
      <c r="V28" s="25">
        <f>'Design Checks'!G28</f>
        <v>0</v>
      </c>
    </row>
    <row r="29" spans="4:22" ht="16.2" x14ac:dyDescent="0.3">
      <c r="D29" s="2"/>
      <c r="E29" s="2"/>
      <c r="F29" s="2"/>
      <c r="G29" s="3" t="s">
        <v>33</v>
      </c>
      <c r="H29" s="30">
        <v>0</v>
      </c>
      <c r="L29" s="9"/>
      <c r="O29" s="3" t="s">
        <v>32</v>
      </c>
      <c r="P29" s="15">
        <f>'Design Checks'!G24</f>
        <v>0</v>
      </c>
      <c r="U29" s="3" t="s">
        <v>107</v>
      </c>
      <c r="V29" s="25">
        <f>'Design Checks'!G29</f>
        <v>0</v>
      </c>
    </row>
    <row r="30" spans="4:22" ht="16.2" x14ac:dyDescent="0.35">
      <c r="D30" s="2"/>
      <c r="E30" s="2"/>
      <c r="F30" s="2"/>
      <c r="G30" s="3" t="s">
        <v>107</v>
      </c>
      <c r="H30" s="37">
        <v>0</v>
      </c>
      <c r="L30" s="9"/>
      <c r="O30" s="4" t="s">
        <v>5</v>
      </c>
      <c r="P30" s="6">
        <f>'Design Checks'!G30</f>
        <v>1</v>
      </c>
      <c r="U30" s="3" t="s">
        <v>1</v>
      </c>
      <c r="V30" s="26" t="str">
        <f>'Design Checks'!G41</f>
        <v>A</v>
      </c>
    </row>
    <row r="31" spans="4:22" ht="16.2" x14ac:dyDescent="0.35">
      <c r="D31" s="2"/>
      <c r="E31" s="2"/>
      <c r="F31" s="2"/>
      <c r="G31" s="4" t="s">
        <v>5</v>
      </c>
      <c r="H31" s="31">
        <v>1</v>
      </c>
      <c r="L31" s="9"/>
      <c r="O31" s="3" t="s">
        <v>36</v>
      </c>
      <c r="P31" s="5">
        <f>'Design Checks'!G40</f>
        <v>1</v>
      </c>
      <c r="U31" s="3" t="s">
        <v>175</v>
      </c>
      <c r="V31" s="27">
        <f>'Design Checks'!G39</f>
        <v>0.1</v>
      </c>
    </row>
    <row r="32" spans="4:22" x14ac:dyDescent="0.3">
      <c r="D32" s="2"/>
      <c r="E32" s="2"/>
      <c r="F32" s="2"/>
      <c r="G32" s="4" t="s">
        <v>34</v>
      </c>
      <c r="H32" s="31" t="s">
        <v>35</v>
      </c>
      <c r="U32" s="3" t="s">
        <v>122</v>
      </c>
      <c r="V32" s="27">
        <f>'Design Checks'!G42</f>
        <v>30</v>
      </c>
    </row>
    <row r="33" spans="3:22" ht="16.2" x14ac:dyDescent="0.3">
      <c r="D33" s="1" t="s">
        <v>78</v>
      </c>
      <c r="E33" s="2"/>
      <c r="F33" s="2"/>
      <c r="G33" s="2"/>
      <c r="H33" s="34"/>
      <c r="L33" s="9"/>
      <c r="R33" s="3" t="s">
        <v>176</v>
      </c>
      <c r="S33" s="5">
        <f>'Design Checks'!N36</f>
        <v>10.357759999999999</v>
      </c>
      <c r="V33" s="10"/>
    </row>
    <row r="34" spans="3:22" ht="16.8" x14ac:dyDescent="0.35">
      <c r="D34" s="2"/>
      <c r="E34" s="2"/>
      <c r="F34" s="2"/>
      <c r="G34" s="3" t="s">
        <v>47</v>
      </c>
      <c r="H34" s="31">
        <v>0.1</v>
      </c>
      <c r="L34" s="9"/>
      <c r="R34" s="3" t="s">
        <v>6</v>
      </c>
      <c r="S34" s="5">
        <f>'Design Checks'!N44</f>
        <v>0</v>
      </c>
      <c r="V34" s="10"/>
    </row>
    <row r="35" spans="3:22" ht="16.8" x14ac:dyDescent="0.35">
      <c r="D35" s="2"/>
      <c r="E35" s="2"/>
      <c r="F35" s="2"/>
      <c r="G35" s="3" t="s">
        <v>36</v>
      </c>
      <c r="H35" s="31">
        <v>1</v>
      </c>
      <c r="L35" s="9"/>
      <c r="R35" s="3" t="s">
        <v>82</v>
      </c>
      <c r="S35" s="5">
        <f>'Design Checks'!G55</f>
        <v>10.357759999999999</v>
      </c>
      <c r="V35" s="10"/>
    </row>
    <row r="36" spans="3:22" x14ac:dyDescent="0.3">
      <c r="D36" s="2"/>
      <c r="E36" s="2"/>
      <c r="F36" s="2"/>
      <c r="G36" s="3" t="s">
        <v>1</v>
      </c>
      <c r="H36" s="35" t="s">
        <v>194</v>
      </c>
      <c r="L36" s="11"/>
      <c r="M36" s="12"/>
      <c r="N36" s="12"/>
      <c r="O36" s="12"/>
      <c r="P36" s="12"/>
      <c r="Q36" s="12"/>
      <c r="R36" s="22"/>
      <c r="S36" s="23"/>
      <c r="T36" s="12"/>
      <c r="U36" s="12"/>
      <c r="V36" s="13"/>
    </row>
    <row r="37" spans="3:22" x14ac:dyDescent="0.3">
      <c r="D37" s="2"/>
      <c r="E37" s="2"/>
      <c r="F37" s="2"/>
      <c r="G37" s="3" t="s">
        <v>122</v>
      </c>
      <c r="H37" s="31">
        <v>30</v>
      </c>
      <c r="L37" s="18" t="s">
        <v>174</v>
      </c>
      <c r="M37" s="19"/>
      <c r="N37" s="7"/>
      <c r="O37" s="7"/>
      <c r="P37" s="7"/>
      <c r="Q37" s="7"/>
      <c r="R37" s="19"/>
      <c r="S37" s="19"/>
      <c r="T37" s="7"/>
      <c r="U37" s="7"/>
      <c r="V37" s="24"/>
    </row>
    <row r="38" spans="3:22" x14ac:dyDescent="0.3">
      <c r="L38" s="9"/>
      <c r="M38"/>
      <c r="R38" s="3"/>
      <c r="S38" s="15"/>
      <c r="V38" s="20"/>
    </row>
    <row r="39" spans="3:22" x14ac:dyDescent="0.3">
      <c r="E39" t="s">
        <v>191</v>
      </c>
      <c r="L39" s="9"/>
      <c r="M39"/>
      <c r="R39" s="3" t="s">
        <v>177</v>
      </c>
      <c r="S39" s="28">
        <f>MAX('Design Checks'!J134:J137)</f>
        <v>0</v>
      </c>
      <c r="V39" s="20"/>
    </row>
    <row r="40" spans="3:22" x14ac:dyDescent="0.3">
      <c r="F40" s="41" t="s">
        <v>190</v>
      </c>
      <c r="L40" s="9"/>
      <c r="M40"/>
      <c r="R40" s="3" t="s">
        <v>72</v>
      </c>
      <c r="S40" s="28">
        <f>MAX('Design Checks'!K134:K137)</f>
        <v>0</v>
      </c>
      <c r="V40" s="20"/>
    </row>
    <row r="41" spans="3:22" x14ac:dyDescent="0.3">
      <c r="L41" s="9"/>
      <c r="R41" s="3" t="str">
        <f>IF('Design Checks'!O9="Reinforced","Out-of-Plane Deflection Utilization (TMS 402) = ","")</f>
        <v xml:space="preserve">Out-of-Plane Deflection Utilization (TMS 402) = </v>
      </c>
      <c r="S41" s="28" t="e">
        <f>IF('Design Checks'!O9="Reinforced",'Design Checks'!N123,"")</f>
        <v>#VALUE!</v>
      </c>
      <c r="V41" s="10"/>
    </row>
    <row r="42" spans="3:22" x14ac:dyDescent="0.3">
      <c r="L42" s="9"/>
      <c r="R42" s="3" t="str">
        <f>IF('Design Checks'!O9="Reinforced","Out-of-Plane Deflection Utilization (IBC) = ","")</f>
        <v xml:space="preserve">Out-of-Plane Deflection Utilization (IBC) = </v>
      </c>
      <c r="S42" s="28" t="e">
        <f>IF('Design Checks'!O9="Reinforced",'Design Checks'!N128,"")</f>
        <v>#VALUE!</v>
      </c>
      <c r="V42" s="10"/>
    </row>
    <row r="43" spans="3:22" x14ac:dyDescent="0.3">
      <c r="L43" s="11"/>
      <c r="M43" s="12"/>
      <c r="N43" s="12"/>
      <c r="O43" s="12"/>
      <c r="P43" s="12"/>
      <c r="Q43" s="12"/>
      <c r="R43" s="22"/>
      <c r="S43" s="29"/>
      <c r="T43" s="21"/>
      <c r="U43" s="21"/>
      <c r="V43" s="13"/>
    </row>
    <row r="44" spans="3:22" x14ac:dyDescent="0.3">
      <c r="C44" s="2"/>
    </row>
    <row r="45" spans="3:22" x14ac:dyDescent="0.3">
      <c r="C45" s="2"/>
    </row>
    <row r="46" spans="3:22" x14ac:dyDescent="0.3">
      <c r="C46" s="2"/>
    </row>
    <row r="47" spans="3:22" x14ac:dyDescent="0.3">
      <c r="C47" s="2"/>
    </row>
    <row r="48" spans="3:22" x14ac:dyDescent="0.3">
      <c r="C48" s="2"/>
      <c r="R48"/>
      <c r="S48"/>
    </row>
    <row r="49" spans="3:22" x14ac:dyDescent="0.3">
      <c r="C49" s="2"/>
    </row>
    <row r="50" spans="3:22" x14ac:dyDescent="0.3">
      <c r="C50" s="2"/>
    </row>
    <row r="51" spans="3:22" x14ac:dyDescent="0.3">
      <c r="C51" s="2"/>
    </row>
    <row r="52" spans="3:22" x14ac:dyDescent="0.3">
      <c r="C52" s="2"/>
    </row>
    <row r="53" spans="3:22" x14ac:dyDescent="0.3">
      <c r="C53" s="2"/>
    </row>
    <row r="54" spans="3:22" x14ac:dyDescent="0.3">
      <c r="C54" s="2"/>
      <c r="T54"/>
      <c r="U54"/>
    </row>
    <row r="55" spans="3:22" x14ac:dyDescent="0.3">
      <c r="C55" s="2"/>
      <c r="T55"/>
      <c r="U55"/>
    </row>
    <row r="56" spans="3:22" x14ac:dyDescent="0.3">
      <c r="C56" s="2"/>
      <c r="T56"/>
      <c r="U56"/>
    </row>
    <row r="57" spans="3:22" x14ac:dyDescent="0.3">
      <c r="C57" s="2"/>
    </row>
    <row r="60" spans="3:22" ht="15" customHeight="1" x14ac:dyDescent="0.3">
      <c r="L60" s="44" t="s">
        <v>74</v>
      </c>
      <c r="M60" s="44"/>
      <c r="N60" s="44"/>
      <c r="O60" s="44"/>
      <c r="P60" s="44"/>
      <c r="Q60" s="44"/>
      <c r="R60" s="44"/>
      <c r="S60" s="44"/>
      <c r="T60" s="44"/>
      <c r="U60" s="44"/>
      <c r="V60" s="44"/>
    </row>
    <row r="61" spans="3:22" x14ac:dyDescent="0.3">
      <c r="L61" s="44"/>
      <c r="M61" s="44"/>
      <c r="N61" s="44"/>
      <c r="O61" s="44"/>
      <c r="P61" s="44"/>
      <c r="Q61" s="44"/>
      <c r="R61" s="44"/>
      <c r="S61" s="44"/>
      <c r="T61" s="44"/>
      <c r="U61" s="44"/>
      <c r="V61" s="44"/>
    </row>
    <row r="62" spans="3:22" x14ac:dyDescent="0.3">
      <c r="L62" s="44"/>
      <c r="M62" s="44"/>
      <c r="N62" s="44"/>
      <c r="O62" s="44"/>
      <c r="P62" s="44"/>
      <c r="Q62" s="44"/>
      <c r="R62" s="44"/>
      <c r="S62" s="44"/>
      <c r="T62" s="44"/>
      <c r="U62" s="44"/>
      <c r="V62" s="44"/>
    </row>
    <row r="63" spans="3:22" x14ac:dyDescent="0.3">
      <c r="L63" s="44"/>
      <c r="M63" s="44"/>
      <c r="N63" s="44"/>
      <c r="O63" s="44"/>
      <c r="P63" s="44"/>
      <c r="Q63" s="44"/>
      <c r="R63" s="44"/>
      <c r="S63" s="44"/>
      <c r="T63" s="44"/>
      <c r="U63" s="44"/>
      <c r="V63" s="44"/>
    </row>
  </sheetData>
  <sheetProtection algorithmName="SHA-512" hashValue="0cBaBMhd8vJvy8BkgAxuW0FU7N844bK2QkYL1hTdyuaOx5KJNBbaPPHxZYAfbxZ15VYwEGxo04TUgCigmydxng==" saltValue="qS/aAqsAohr6of4jSr5cIQ==" spinCount="100000" sheet="1" objects="1" scenarios="1"/>
  <mergeCells count="3">
    <mergeCell ref="L9:V9"/>
    <mergeCell ref="L10:V10"/>
    <mergeCell ref="L60:V63"/>
  </mergeCells>
  <conditionalFormatting sqref="S39:S40">
    <cfRule type="cellIs" dxfId="0" priority="3" operator="greaterThan">
      <formula>1</formula>
    </cfRule>
  </conditionalFormatting>
  <dataValidations count="15">
    <dataValidation type="list" allowBlank="1" showInputMessage="1" showErrorMessage="1" promptTitle="Bond Pattern Limitations" prompt="Assemblies assumed to be spanning in the horizontal direction are required to be laid in running bond construction per the limitations of TMS 402." sqref="H16" xr:uid="{B63A7A2A-222F-422E-AD2A-74FCE417E923}">
      <formula1>"Select Bond Pattern, Running Bond, Stack Bond"</formula1>
    </dataValidation>
    <dataValidation type="list" allowBlank="1" showInputMessage="1" showErrorMessage="1" sqref="H7" xr:uid="{30F583EB-33CD-4B4D-AAE8-D12C076FF0F7}">
      <formula1>"Select CMU Density, Lightweight, Medium Weight, Normal Weight"</formula1>
    </dataValidation>
    <dataValidation type="list" allowBlank="1" showInputMessage="1" showErrorMessage="1" promptTitle="Mortar Type Limitations" prompt="For reinforced masonry where the joint reinforcement is used to resist out-of-plane loads, TMS 402 limits the mortar type of Type M, S, or N portland cement/lime or mortar cement mortars." sqref="H9" xr:uid="{678366EA-57EB-4F93-BEE5-CA7C08D031BF}">
      <formula1>"Select Mortar Type, Type M/S PCL or Mortar Cement, Type N PCL or Mortar Cement, Type M/S Masonry Cement, Type N Masonry Cement"</formula1>
    </dataValidation>
    <dataValidation type="list" allowBlank="1" showInputMessage="1" showErrorMessage="1" sqref="H12" xr:uid="{64D02411-6FC4-486A-A197-491A1EE84805}">
      <formula1>"9 gauge, 3/16 in."</formula1>
    </dataValidation>
    <dataValidation type="list" allowBlank="1" showInputMessage="1" showErrorMessage="1" sqref="H13" xr:uid="{38FA51F3-56D3-4DE7-9DE7-62E404C021FA}">
      <formula1>"4, 8, 12, 16"</formula1>
    </dataValidation>
    <dataValidation type="list" allowBlank="1" showInputMessage="1" showErrorMessage="1" sqref="H5" xr:uid="{D74671D1-80B9-4020-A12A-BC14EBDAB2D3}">
      <formula1>"Select Nominal Wall Thickness, 4, 6, 8"</formula1>
    </dataValidation>
    <dataValidation type="list" allowBlank="1" showInputMessage="1" showErrorMessage="1" sqref="H36" xr:uid="{BE0831E4-2837-4103-8433-9AA51B8471E9}">
      <formula1>"A, B, C, D"</formula1>
    </dataValidation>
    <dataValidation type="list" allowBlank="1" showInputMessage="1" showErrorMessage="1" sqref="H35" xr:uid="{2574D5B0-2BC6-4DB8-AA35-B7BC82169B57}">
      <formula1>"1.0, 1.5"</formula1>
    </dataValidation>
    <dataValidation type="list" allowBlank="1" showInputMessage="1" showErrorMessage="1" sqref="H32" xr:uid="{F37253E5-ADE4-47C4-A921-D5505F2ED091}">
      <formula1>"Enclosed or Partially Open, Partially Enclosed"</formula1>
    </dataValidation>
    <dataValidation type="list" allowBlank="1" showInputMessage="1" showErrorMessage="1" sqref="H28" xr:uid="{90A4E054-CA05-4267-8D65-820D0129B91A}">
      <formula1>"B, C, D"</formula1>
    </dataValidation>
    <dataValidation type="list" allowBlank="1" showInputMessage="1" showErrorMessage="1" promptTitle="Reinforced Masonry Assumptions" prompt="Reinforced masonry assemblies can only be designed to span in the horizontal direction. Unreinforced assemblies can span in either the vertical or horizontal direction. Reinforced assemblies require the use of portland cement/lime or mortar cement mortar." sqref="H9" xr:uid="{05859E28-00FF-41AE-BD8E-5D0B989EFD1E}">
      <formula1>"Select Design Model, Unreinforced, Reinforced"</formula1>
    </dataValidation>
    <dataValidation type="list" allowBlank="1" showInputMessage="1" showErrorMessage="1" sqref="H8" xr:uid="{64B259CA-9F88-4856-BA13-9DA103B67273}">
      <formula1>"Select Modeling Assumptions, Horizontal - URM - Simple Support, Horizontal - Reinforced - Simple Support, Vertical - URM - Simple Support, Vertical - URM - Cantilevered"</formula1>
    </dataValidation>
    <dataValidation type="list" allowBlank="1" showInputMessage="1" showErrorMessage="1" sqref="H17" xr:uid="{92900F27-9206-44D3-BE9D-E06823DA9C7A}">
      <formula1>"Freestanding Wall, Building Wall, Rooftop Wall"</formula1>
    </dataValidation>
    <dataValidation type="list" allowBlank="1" showInputMessage="1" showErrorMessage="1" sqref="H18" xr:uid="{68863A7F-4D6B-4F11-832F-AFE6ADDC2690}">
      <formula1>"Interior, Exterior"</formula1>
    </dataValidation>
    <dataValidation allowBlank="1" showInputMessage="1" showErrorMessage="1" promptTitle="Axial Load Limitations" prompt="TMS 402 limits the total superimposed axial load to 200 lb/ft for non-load-bearing assemblies." sqref="H22:H23" xr:uid="{DD57ABC5-CB4B-462E-8231-56E0167A4769}"/>
  </dataValidations>
  <hyperlinks>
    <hyperlink ref="F40" r:id="rId1" xr:uid="{35F33D08-358D-4B7D-991D-B67F80BE8CBF}"/>
  </hyperlinks>
  <printOptions horizontalCentered="1"/>
  <pageMargins left="0.7" right="0.7" top="0.75" bottom="0.75" header="0.3" footer="0.3"/>
  <pageSetup scale="72" orientation="portrait" horizontalDpi="1200" verticalDpi="1200" r:id="rId2"/>
  <headerFooter>
    <oddFooter>&amp;LBDC and CMHA&amp;CScreen Wall Calculator&amp;RVer. 1.2: August 2026</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6D003-C8C0-4F4F-A7AD-0F62AB15887E}">
  <dimension ref="A2:AF137"/>
  <sheetViews>
    <sheetView zoomScaleNormal="100" workbookViewId="0">
      <selection activeCell="A2" sqref="A2"/>
    </sheetView>
  </sheetViews>
  <sheetFormatPr defaultColWidth="8.6640625" defaultRowHeight="13.8" x14ac:dyDescent="0.25"/>
  <cols>
    <col min="1" max="5" width="8.6640625" style="46" customWidth="1"/>
    <col min="6" max="6" width="14.109375" style="46" customWidth="1"/>
    <col min="7" max="7" width="29.33203125" style="46" customWidth="1"/>
    <col min="8" max="13" width="8.6640625" style="46" customWidth="1"/>
    <col min="14" max="14" width="11.44140625" style="46" customWidth="1"/>
    <col min="15" max="17" width="8.6640625" style="46" customWidth="1"/>
    <col min="18" max="18" width="17.6640625" style="46" bestFit="1" customWidth="1"/>
    <col min="19" max="19" width="13.44140625" style="46" customWidth="1"/>
    <col min="20" max="20" width="8.6640625" style="46" customWidth="1"/>
    <col min="21" max="21" width="16.5546875" style="46" customWidth="1"/>
    <col min="22" max="23" width="8.6640625" style="46" customWidth="1"/>
    <col min="24" max="24" width="14" style="46" customWidth="1"/>
    <col min="25" max="25" width="12.5546875" style="46" customWidth="1"/>
    <col min="26" max="26" width="14.6640625" style="46" customWidth="1"/>
    <col min="27" max="27" width="13.109375" style="46" customWidth="1"/>
    <col min="28" max="28" width="10.33203125" style="46" bestFit="1" customWidth="1"/>
    <col min="29" max="32" width="8.6640625" style="2" customWidth="1"/>
    <col min="33" max="16384" width="8.6640625" style="2"/>
  </cols>
  <sheetData>
    <row r="2" spans="1:32" ht="17.399999999999999" x14ac:dyDescent="0.3">
      <c r="A2" s="45" t="s">
        <v>22</v>
      </c>
      <c r="S2" s="47" t="s">
        <v>120</v>
      </c>
    </row>
    <row r="3" spans="1:32" ht="16.2" x14ac:dyDescent="0.35">
      <c r="F3" s="48" t="s">
        <v>90</v>
      </c>
      <c r="G3" s="49" t="str">
        <f>'User Inputs and Report'!H5</f>
        <v>Select Nominal Wall Thickness</v>
      </c>
      <c r="N3" s="48" t="s">
        <v>94</v>
      </c>
      <c r="O3" s="50" t="e">
        <f>G3-(3/8)</f>
        <v>#VALUE!</v>
      </c>
      <c r="R3" s="51" t="s">
        <v>93</v>
      </c>
      <c r="S3" s="52"/>
      <c r="AE3"/>
      <c r="AF3"/>
    </row>
    <row r="4" spans="1:32" ht="16.2" x14ac:dyDescent="0.3">
      <c r="F4" s="48" t="s">
        <v>95</v>
      </c>
      <c r="G4" s="53">
        <f>'User Inputs and Report'!H6</f>
        <v>0.5</v>
      </c>
      <c r="N4" s="48" t="s">
        <v>24</v>
      </c>
      <c r="O4" s="49" t="e">
        <f>_xlfn.XLOOKUP(G5,R4:R6,S4:S6)</f>
        <v>#N/A</v>
      </c>
      <c r="R4" s="54" t="s">
        <v>91</v>
      </c>
      <c r="S4" s="40">
        <v>105</v>
      </c>
      <c r="AE4"/>
      <c r="AF4"/>
    </row>
    <row r="5" spans="1:32" ht="16.2" x14ac:dyDescent="0.3">
      <c r="F5" s="48" t="s">
        <v>24</v>
      </c>
      <c r="G5" s="49" t="str">
        <f>'User Inputs and Report'!H7</f>
        <v>Select CMU Density</v>
      </c>
      <c r="N5" s="48" t="s">
        <v>96</v>
      </c>
      <c r="O5" s="55" t="e">
        <f>O4*(O3/12)*G4</f>
        <v>#N/A</v>
      </c>
      <c r="R5" s="54" t="s">
        <v>83</v>
      </c>
      <c r="S5" s="40">
        <v>120</v>
      </c>
      <c r="AE5"/>
      <c r="AF5"/>
    </row>
    <row r="6" spans="1:32" ht="14.4" x14ac:dyDescent="0.3">
      <c r="F6" s="48" t="s">
        <v>88</v>
      </c>
      <c r="G6" s="49" t="str">
        <f>'User Inputs and Report'!H8</f>
        <v>Select Modeling Assumptions</v>
      </c>
      <c r="R6" s="54" t="s">
        <v>92</v>
      </c>
      <c r="S6" s="40">
        <v>135</v>
      </c>
      <c r="AE6"/>
      <c r="AF6"/>
    </row>
    <row r="7" spans="1:32" ht="14.4" x14ac:dyDescent="0.3">
      <c r="F7" s="48" t="s">
        <v>23</v>
      </c>
      <c r="G7" s="49" t="str">
        <f>'User Inputs and Report'!H9</f>
        <v>Select Mortar Type</v>
      </c>
      <c r="N7" s="48" t="s">
        <v>84</v>
      </c>
      <c r="O7" s="56" t="str">
        <f>IF(ISNUMBER(SEARCH("Horizontal",G6)),"Horizontal","Vertical")</f>
        <v>Vertical</v>
      </c>
      <c r="AE7"/>
      <c r="AF7"/>
    </row>
    <row r="8" spans="1:32" ht="15" customHeight="1" x14ac:dyDescent="0.3">
      <c r="F8" s="48" t="s">
        <v>104</v>
      </c>
      <c r="G8" s="57">
        <f>'User Inputs and Report'!H10</f>
        <v>0</v>
      </c>
      <c r="N8" s="48" t="s">
        <v>86</v>
      </c>
      <c r="O8" s="56" t="str">
        <f>IF(ISNUMBER(SEARCH("Cantilevered",G6)),"Cantilevered","Simple Support")</f>
        <v>Simple Support</v>
      </c>
      <c r="R8" s="58" t="s">
        <v>115</v>
      </c>
      <c r="S8" s="58"/>
      <c r="T8" s="58"/>
      <c r="U8" s="58"/>
      <c r="AE8"/>
      <c r="AF8"/>
    </row>
    <row r="9" spans="1:32" ht="14.4" x14ac:dyDescent="0.3">
      <c r="F9" s="48" t="s">
        <v>105</v>
      </c>
      <c r="G9" s="57">
        <f>'User Inputs and Report'!H11</f>
        <v>0</v>
      </c>
      <c r="N9" s="48" t="s">
        <v>97</v>
      </c>
      <c r="O9" s="56" t="str">
        <f>IF(ISNUMBER(SEARCH("URM",G6)),"Unreinforced","Reinforced")</f>
        <v>Reinforced</v>
      </c>
      <c r="R9" s="54"/>
      <c r="S9" s="59" t="str">
        <f>O11</f>
        <v>Portland or Mortar Cement</v>
      </c>
      <c r="T9" s="59"/>
      <c r="U9" s="60" t="s">
        <v>116</v>
      </c>
      <c r="AE9"/>
      <c r="AF9"/>
    </row>
    <row r="10" spans="1:32" ht="14.4" x14ac:dyDescent="0.3">
      <c r="F10" s="48" t="s">
        <v>29</v>
      </c>
      <c r="G10" s="49" t="str">
        <f>'User Inputs and Report'!H12</f>
        <v>9 gauge</v>
      </c>
      <c r="N10" s="48" t="s">
        <v>23</v>
      </c>
      <c r="O10" s="56" t="str">
        <f>IF(ISNUMBER(SEARCH("M/S",G7)),"M/S","N")</f>
        <v>N</v>
      </c>
      <c r="R10" s="48" t="s">
        <v>99</v>
      </c>
      <c r="S10" s="54" t="s">
        <v>101</v>
      </c>
      <c r="T10" s="54" t="s">
        <v>102</v>
      </c>
      <c r="U10" s="54" t="str">
        <f>O10</f>
        <v>N</v>
      </c>
      <c r="AE10"/>
      <c r="AF10"/>
    </row>
    <row r="11" spans="1:32" ht="14.4" x14ac:dyDescent="0.3">
      <c r="F11" s="48" t="s">
        <v>3</v>
      </c>
      <c r="G11" s="49">
        <f>'User Inputs and Report'!H13</f>
        <v>16</v>
      </c>
      <c r="N11" s="48" t="s">
        <v>98</v>
      </c>
      <c r="O11" s="56" t="str">
        <f>IF(ISNUMBER(SEARCH("Masonry",G7)),"Masonry Cement","Portland or Mortar Cement")</f>
        <v>Portland or Mortar Cement</v>
      </c>
      <c r="R11" s="48" t="s">
        <v>100</v>
      </c>
      <c r="S11" s="54">
        <f>IF(S9="Masonry Cement",80,133)</f>
        <v>133</v>
      </c>
      <c r="T11" s="54">
        <f>IF(S9="Masonry Cement",51,100)</f>
        <v>100</v>
      </c>
      <c r="U11" s="54">
        <f>IF(U10=T10,T11,S11)</f>
        <v>100</v>
      </c>
      <c r="AE11"/>
      <c r="AF11"/>
    </row>
    <row r="12" spans="1:32" ht="16.8" x14ac:dyDescent="0.35">
      <c r="F12" s="48" t="s">
        <v>10</v>
      </c>
      <c r="G12" s="49">
        <f>'User Inputs and Report'!H14</f>
        <v>70000</v>
      </c>
      <c r="N12" s="48" t="s">
        <v>73</v>
      </c>
      <c r="O12" s="49" t="str">
        <f>G14</f>
        <v>Select Bond Pattern</v>
      </c>
      <c r="R12" s="48" t="s">
        <v>85</v>
      </c>
      <c r="S12" s="54">
        <f>IF(S9="Masonry Cement",160,267)</f>
        <v>267</v>
      </c>
      <c r="T12" s="54">
        <f>IF(S9="Masonry Cement",100,200)</f>
        <v>200</v>
      </c>
      <c r="U12" s="54">
        <f>IF(U10=T10,T12,S12)</f>
        <v>200</v>
      </c>
      <c r="AE12"/>
      <c r="AF12"/>
    </row>
    <row r="13" spans="1:32" ht="16.8" x14ac:dyDescent="0.35">
      <c r="F13" s="48" t="s">
        <v>8</v>
      </c>
      <c r="G13" s="49">
        <f>'User Inputs and Report'!H15</f>
        <v>1750</v>
      </c>
      <c r="N13" s="48" t="s">
        <v>103</v>
      </c>
      <c r="O13" s="49">
        <f>_xlfn.XLOOKUP(O7,R11:R12,U11:U12)</f>
        <v>100</v>
      </c>
      <c r="AE13"/>
      <c r="AF13"/>
    </row>
    <row r="14" spans="1:32" x14ac:dyDescent="0.25">
      <c r="F14" s="48" t="s">
        <v>73</v>
      </c>
      <c r="G14" s="49" t="str">
        <f>'User Inputs and Report'!H16</f>
        <v>Select Bond Pattern</v>
      </c>
    </row>
    <row r="15" spans="1:32" ht="16.8" x14ac:dyDescent="0.35">
      <c r="F15" s="48" t="s">
        <v>106</v>
      </c>
      <c r="G15" s="49" t="str">
        <f>'User Inputs and Report'!H17</f>
        <v>Freestanding Wall</v>
      </c>
      <c r="N15" s="48" t="s">
        <v>110</v>
      </c>
      <c r="O15" s="57">
        <f>G8*G9</f>
        <v>0</v>
      </c>
    </row>
    <row r="16" spans="1:32" ht="16.8" x14ac:dyDescent="0.35">
      <c r="F16" s="48" t="s">
        <v>108</v>
      </c>
      <c r="G16" s="49" t="str">
        <f>'User Inputs and Report'!H18</f>
        <v>Exterior</v>
      </c>
      <c r="N16" s="48" t="s">
        <v>111</v>
      </c>
      <c r="O16" s="57">
        <f>IF(G4&gt;=0.3,O15*G4,O15)</f>
        <v>0</v>
      </c>
    </row>
    <row r="20" spans="1:27" ht="15.9" customHeight="1" x14ac:dyDescent="0.3">
      <c r="A20" s="45" t="s">
        <v>31</v>
      </c>
    </row>
    <row r="21" spans="1:27" ht="14.4" customHeight="1" x14ac:dyDescent="0.25">
      <c r="B21" s="61" t="s">
        <v>38</v>
      </c>
    </row>
    <row r="22" spans="1:27" x14ac:dyDescent="0.25">
      <c r="F22" s="48" t="s">
        <v>25</v>
      </c>
      <c r="G22" s="49">
        <f>'User Inputs and Report'!H22</f>
        <v>0</v>
      </c>
    </row>
    <row r="23" spans="1:27" x14ac:dyDescent="0.25">
      <c r="F23" s="48" t="s">
        <v>26</v>
      </c>
      <c r="G23" s="49">
        <f>'User Inputs and Report'!H23</f>
        <v>0</v>
      </c>
      <c r="AA23" s="47" t="s">
        <v>43</v>
      </c>
    </row>
    <row r="24" spans="1:27" ht="15.6" x14ac:dyDescent="0.25">
      <c r="F24" s="48" t="s">
        <v>32</v>
      </c>
      <c r="G24" s="49">
        <f>'User Inputs and Report'!H25</f>
        <v>0</v>
      </c>
      <c r="Z24" s="47" t="s">
        <v>42</v>
      </c>
      <c r="AA24" s="47"/>
    </row>
    <row r="25" spans="1:27" x14ac:dyDescent="0.25">
      <c r="B25" s="61" t="s">
        <v>48</v>
      </c>
      <c r="Z25" s="52"/>
      <c r="AA25" s="52"/>
    </row>
    <row r="26" spans="1:27" x14ac:dyDescent="0.25">
      <c r="F26" s="48" t="s">
        <v>4</v>
      </c>
      <c r="G26" s="49">
        <f>'User Inputs and Report'!H27</f>
        <v>100</v>
      </c>
      <c r="M26" s="48" t="s">
        <v>112</v>
      </c>
      <c r="N26" s="57">
        <f>G29+(G8/2)</f>
        <v>0</v>
      </c>
      <c r="Z26" s="54">
        <v>15</v>
      </c>
      <c r="AA26" s="62">
        <f>IF($G$27="B",0.7,IF($G$27="C",0.85,1.03))</f>
        <v>0.7</v>
      </c>
    </row>
    <row r="27" spans="1:27" ht="16.2" x14ac:dyDescent="0.35">
      <c r="F27" s="48" t="s">
        <v>0</v>
      </c>
      <c r="G27" s="49" t="str">
        <f>'User Inputs and Report'!H28</f>
        <v>B</v>
      </c>
      <c r="M27" s="48" t="s">
        <v>39</v>
      </c>
      <c r="N27" s="63" cm="1">
        <f t="array" ref="N27">_xlfn.XLOOKUP(0,ABS(Z26:Z36-N26),AA26:AA36, ,1)</f>
        <v>0.7</v>
      </c>
      <c r="Z27" s="54">
        <v>20</v>
      </c>
      <c r="AA27" s="62">
        <f>IF($G$27="B",0.7,IF($G$27="C",0.9,1.08))</f>
        <v>0.7</v>
      </c>
    </row>
    <row r="28" spans="1:27" ht="16.2" x14ac:dyDescent="0.35">
      <c r="F28" s="48" t="s">
        <v>33</v>
      </c>
      <c r="G28" s="49">
        <f>'User Inputs and Report'!H29</f>
        <v>0</v>
      </c>
      <c r="M28" s="48" t="s">
        <v>27</v>
      </c>
      <c r="N28" s="56">
        <f>EXP(-0.0000362*G28)</f>
        <v>1</v>
      </c>
      <c r="Z28" s="54">
        <v>25</v>
      </c>
      <c r="AA28" s="62">
        <f>IF($G$27="B",0.7,IF($G$27="C",0.94,1.12))</f>
        <v>0.7</v>
      </c>
    </row>
    <row r="29" spans="1:27" ht="16.8" x14ac:dyDescent="0.35">
      <c r="F29" s="48" t="s">
        <v>107</v>
      </c>
      <c r="G29" s="64">
        <f>'User Inputs and Report'!H30</f>
        <v>0</v>
      </c>
      <c r="M29" s="48" t="s">
        <v>113</v>
      </c>
      <c r="N29" s="55">
        <f>0.00256*N27*N28*G30*(G26^2)</f>
        <v>17.919999999999998</v>
      </c>
      <c r="Z29" s="54">
        <v>30</v>
      </c>
      <c r="AA29" s="62">
        <f>IF($G$27="B",0.7,IF($G$27="C",0.98,1.16))</f>
        <v>0.7</v>
      </c>
    </row>
    <row r="30" spans="1:27" ht="16.5" customHeight="1" x14ac:dyDescent="0.35">
      <c r="F30" s="65" t="s">
        <v>5</v>
      </c>
      <c r="G30" s="57">
        <f>'User Inputs and Report'!H31</f>
        <v>1</v>
      </c>
      <c r="M30" s="48" t="s">
        <v>40</v>
      </c>
      <c r="N30" s="63">
        <v>0.85</v>
      </c>
      <c r="Z30" s="54">
        <v>40</v>
      </c>
      <c r="AA30" s="62">
        <f>IF($G$27="B",0.74,IF($G$27="C",1.04,1.22))</f>
        <v>0.74</v>
      </c>
    </row>
    <row r="31" spans="1:27" ht="16.2" x14ac:dyDescent="0.35">
      <c r="F31" s="65" t="s">
        <v>34</v>
      </c>
      <c r="G31" s="49" t="str">
        <f>'User Inputs and Report'!H32</f>
        <v>Enclosed or Partially Open</v>
      </c>
      <c r="M31" s="48" t="s">
        <v>41</v>
      </c>
      <c r="N31" s="63">
        <f>IF(G31="Partially Enclosed",0.55,0.18)</f>
        <v>0.18</v>
      </c>
      <c r="Z31" s="54">
        <v>50</v>
      </c>
      <c r="AA31" s="62">
        <f>IF($G$27="B",0.79,IF($G$27="C",1.09,1.27))</f>
        <v>0.79</v>
      </c>
    </row>
    <row r="32" spans="1:27" ht="16.5" customHeight="1" x14ac:dyDescent="0.25">
      <c r="M32" s="48" t="s">
        <v>114</v>
      </c>
      <c r="N32" s="63">
        <v>0.85</v>
      </c>
      <c r="Z32" s="54">
        <v>60</v>
      </c>
      <c r="AA32" s="62">
        <f>IF($G$27="B",0.83,IF($G$27="C",1.13,1.31))</f>
        <v>0.83</v>
      </c>
    </row>
    <row r="33" spans="2:28" ht="16.2" x14ac:dyDescent="0.35">
      <c r="M33" s="48" t="s">
        <v>117</v>
      </c>
      <c r="N33" s="63">
        <f>IF(G4&gt;=0.3,1.6,IF(G15="Rooftop Wall",2.24,1.95))</f>
        <v>1.6</v>
      </c>
      <c r="Z33" s="54">
        <v>70</v>
      </c>
      <c r="AA33" s="62">
        <f>IF($G$27="B",0.86,IF($G$27="C",1.17,1.34))</f>
        <v>0.86</v>
      </c>
    </row>
    <row r="34" spans="2:28" ht="15.6" x14ac:dyDescent="0.25">
      <c r="M34" s="48" t="s">
        <v>118</v>
      </c>
      <c r="N34" s="55">
        <f>N29*N30*N32*N33*G4</f>
        <v>10.357759999999999</v>
      </c>
      <c r="Z34" s="54">
        <v>80</v>
      </c>
      <c r="AA34" s="62">
        <f>IF($G$27="B",0.9,IF($G$27="C",1.21,1.38))</f>
        <v>0.9</v>
      </c>
    </row>
    <row r="35" spans="2:28" ht="15.6" x14ac:dyDescent="0.25">
      <c r="M35" s="48" t="s">
        <v>37</v>
      </c>
      <c r="N35" s="55">
        <f>N29*N30*N31*G4</f>
        <v>1.3708799999999997</v>
      </c>
      <c r="Z35" s="54">
        <v>90</v>
      </c>
      <c r="AA35" s="62">
        <f>IF($G$27="B",0.92,IF($G$27="C",1.24,1.4))</f>
        <v>0.92</v>
      </c>
    </row>
    <row r="36" spans="2:28" ht="15.6" x14ac:dyDescent="0.25">
      <c r="M36" s="48" t="s">
        <v>119</v>
      </c>
      <c r="N36" s="55">
        <f>IF(G16="Interior",N35,N34)</f>
        <v>10.357759999999999</v>
      </c>
      <c r="Z36" s="54">
        <v>100</v>
      </c>
      <c r="AA36" s="62">
        <f>IF($G$27="B",0.95,IF($G$27="C",1.26,1.43))</f>
        <v>0.95</v>
      </c>
    </row>
    <row r="38" spans="2:28" ht="16.2" x14ac:dyDescent="0.35">
      <c r="B38" s="61" t="s">
        <v>49</v>
      </c>
      <c r="X38" s="58" t="s">
        <v>125</v>
      </c>
      <c r="Y38" s="58"/>
      <c r="Z38" s="58"/>
      <c r="AA38" s="58"/>
      <c r="AB38" s="58"/>
    </row>
    <row r="39" spans="2:28" ht="16.2" x14ac:dyDescent="0.35">
      <c r="F39" s="48" t="s">
        <v>47</v>
      </c>
      <c r="G39" s="63">
        <f>'User Inputs and Report'!H34</f>
        <v>0.1</v>
      </c>
      <c r="M39" s="48" t="s">
        <v>44</v>
      </c>
      <c r="N39" s="63">
        <f>G39*(2/3)</f>
        <v>6.6666666666666666E-2</v>
      </c>
      <c r="X39" s="60" t="s">
        <v>126</v>
      </c>
      <c r="Y39" s="60" t="s">
        <v>124</v>
      </c>
      <c r="Z39" s="60" t="s">
        <v>130</v>
      </c>
      <c r="AA39" s="60" t="str">
        <f>IF(G29=0,"At Grade","Above Grade")</f>
        <v>At Grade</v>
      </c>
      <c r="AB39" s="60" t="s">
        <v>131</v>
      </c>
    </row>
    <row r="40" spans="2:28" ht="17.100000000000001" customHeight="1" x14ac:dyDescent="0.35">
      <c r="F40" s="48" t="s">
        <v>36</v>
      </c>
      <c r="G40" s="63">
        <f>'User Inputs and Report'!H35</f>
        <v>1</v>
      </c>
      <c r="M40" s="48" t="s">
        <v>187</v>
      </c>
      <c r="N40" s="55">
        <f>IF(G29=0,1,(1+2.5*(G29/G42)))</f>
        <v>1</v>
      </c>
      <c r="X40" s="54" t="s">
        <v>109</v>
      </c>
      <c r="Y40" s="54" t="s">
        <v>127</v>
      </c>
      <c r="Z40" s="54" t="s">
        <v>87</v>
      </c>
      <c r="AA40" s="54">
        <v>1</v>
      </c>
      <c r="AB40" s="54"/>
    </row>
    <row r="41" spans="2:28" ht="17.100000000000001" customHeight="1" x14ac:dyDescent="0.35">
      <c r="F41" s="48" t="s">
        <v>1</v>
      </c>
      <c r="G41" s="63" t="str">
        <f>'User Inputs and Report'!H36</f>
        <v>A</v>
      </c>
      <c r="M41" s="48" t="s">
        <v>45</v>
      </c>
      <c r="N41" s="55">
        <v>1.3</v>
      </c>
      <c r="X41" s="54" t="s">
        <v>109</v>
      </c>
      <c r="Y41" s="54" t="s">
        <v>128</v>
      </c>
      <c r="Z41" s="54" t="s">
        <v>87</v>
      </c>
      <c r="AA41" s="54">
        <f>IF(AA39="At Grade",2.2,2.8)</f>
        <v>2.2000000000000002</v>
      </c>
      <c r="AB41" s="54">
        <f>IF(Z41=O8,AA41,"")</f>
        <v>2.2000000000000002</v>
      </c>
    </row>
    <row r="42" spans="2:28" ht="14.1" customHeight="1" x14ac:dyDescent="0.35">
      <c r="F42" s="48" t="s">
        <v>122</v>
      </c>
      <c r="G42" s="63">
        <f>'User Inputs and Report'!H37</f>
        <v>30</v>
      </c>
      <c r="M42" s="48" t="s">
        <v>46</v>
      </c>
      <c r="N42" s="55">
        <f>IF(G16="Exterior",1,IF(O9="Reinforced",1,MAX(AB41:AB42)))</f>
        <v>1</v>
      </c>
      <c r="X42" s="54" t="s">
        <v>109</v>
      </c>
      <c r="Y42" s="54" t="s">
        <v>128</v>
      </c>
      <c r="Z42" s="54" t="s">
        <v>123</v>
      </c>
      <c r="AA42" s="54">
        <f>IF(AA39="At Grade",1.8,2.2)</f>
        <v>1.8</v>
      </c>
      <c r="AB42" s="54" t="str">
        <f>IF(Z42=O8,AA42,"")</f>
        <v/>
      </c>
    </row>
    <row r="43" spans="2:28" ht="16.2" x14ac:dyDescent="0.35">
      <c r="M43" s="48" t="s">
        <v>189</v>
      </c>
      <c r="N43" s="55">
        <v>1.5</v>
      </c>
      <c r="X43" s="54" t="s">
        <v>121</v>
      </c>
      <c r="Y43" s="54" t="s">
        <v>129</v>
      </c>
      <c r="Z43" s="54" t="s">
        <v>129</v>
      </c>
      <c r="AA43" s="54">
        <v>1</v>
      </c>
      <c r="AB43" s="54"/>
    </row>
    <row r="44" spans="2:28" ht="16.8" x14ac:dyDescent="0.35">
      <c r="M44" s="48" t="s">
        <v>6</v>
      </c>
      <c r="N44" s="55">
        <f>IF(OR(G41="A",G41="B"),0,0.4*N39*G40*O5*(N40/N41)*(N42/N43))</f>
        <v>0</v>
      </c>
    </row>
    <row r="50" spans="2:21" ht="14.4" x14ac:dyDescent="0.3">
      <c r="B50" s="61" t="s">
        <v>132</v>
      </c>
      <c r="N50" s="66"/>
      <c r="O50" s="66"/>
      <c r="P50" s="66"/>
      <c r="Q50" s="66"/>
      <c r="R50" s="66"/>
      <c r="S50" s="66"/>
      <c r="T50" s="66"/>
      <c r="U50" s="66"/>
    </row>
    <row r="51" spans="2:21" ht="14.4" x14ac:dyDescent="0.3">
      <c r="C51" s="61" t="s">
        <v>133</v>
      </c>
      <c r="N51" s="66"/>
      <c r="O51" s="66"/>
      <c r="P51" s="66"/>
      <c r="Q51" s="66"/>
      <c r="R51" s="66"/>
      <c r="S51" s="66"/>
      <c r="T51" s="66"/>
      <c r="U51" s="66"/>
    </row>
    <row r="52" spans="2:21" ht="16.2" x14ac:dyDescent="0.3">
      <c r="F52" s="48" t="s">
        <v>50</v>
      </c>
      <c r="G52" s="64">
        <f>1.6*G24</f>
        <v>0</v>
      </c>
      <c r="N52" s="66"/>
      <c r="O52" s="66"/>
      <c r="P52" s="66"/>
      <c r="Q52" s="66"/>
      <c r="R52" s="66"/>
      <c r="S52" s="66"/>
      <c r="T52" s="66"/>
      <c r="U52" s="66"/>
    </row>
    <row r="53" spans="2:21" ht="16.2" x14ac:dyDescent="0.3">
      <c r="F53" s="48" t="s">
        <v>52</v>
      </c>
      <c r="G53" s="64">
        <f>(1*N36)+(1*G24)</f>
        <v>10.357759999999999</v>
      </c>
      <c r="N53" s="66"/>
      <c r="O53" s="66"/>
      <c r="P53" s="66"/>
      <c r="Q53" s="66"/>
      <c r="R53" s="66"/>
      <c r="S53" s="66"/>
      <c r="T53" s="66"/>
      <c r="U53" s="66"/>
    </row>
    <row r="54" spans="2:21" ht="16.8" x14ac:dyDescent="0.35">
      <c r="F54" s="48" t="s">
        <v>51</v>
      </c>
      <c r="G54" s="64">
        <f>(1*N44)+(1*G24)</f>
        <v>0</v>
      </c>
      <c r="N54" s="66"/>
      <c r="O54" s="66"/>
      <c r="P54" s="66"/>
      <c r="Q54" s="66"/>
      <c r="R54" s="66"/>
      <c r="S54" s="66"/>
      <c r="T54" s="66"/>
      <c r="U54" s="66"/>
    </row>
    <row r="55" spans="2:21" ht="16.2" x14ac:dyDescent="0.3">
      <c r="F55" s="48" t="s">
        <v>134</v>
      </c>
      <c r="G55" s="64">
        <f>MAX(G52:G54)</f>
        <v>10.357759999999999</v>
      </c>
      <c r="N55" s="66"/>
      <c r="O55" s="66"/>
      <c r="P55" s="66"/>
      <c r="Q55" s="66"/>
      <c r="R55" s="66"/>
      <c r="S55" s="66"/>
      <c r="T55" s="66"/>
      <c r="U55" s="66"/>
    </row>
    <row r="56" spans="2:21" ht="14.4" x14ac:dyDescent="0.3">
      <c r="C56" s="61" t="s">
        <v>135</v>
      </c>
      <c r="N56" s="66"/>
      <c r="O56" s="66"/>
      <c r="P56" s="66"/>
      <c r="Q56" s="66"/>
      <c r="R56" s="66"/>
      <c r="S56" s="66"/>
      <c r="T56" s="66"/>
      <c r="U56" s="66"/>
    </row>
    <row r="57" spans="2:21" ht="16.2" x14ac:dyDescent="0.3">
      <c r="F57" s="48" t="s">
        <v>60</v>
      </c>
      <c r="G57" s="64">
        <f>1*(G24)</f>
        <v>0</v>
      </c>
      <c r="N57" s="66"/>
      <c r="O57" s="66"/>
      <c r="P57" s="66"/>
      <c r="Q57" s="66"/>
      <c r="R57" s="66"/>
      <c r="S57" s="66"/>
      <c r="T57" s="66"/>
      <c r="U57" s="66"/>
    </row>
    <row r="58" spans="2:21" ht="16.2" x14ac:dyDescent="0.3">
      <c r="F58" s="48" t="s">
        <v>61</v>
      </c>
      <c r="G58" s="64">
        <f>0.6*N36</f>
        <v>6.2146559999999988</v>
      </c>
      <c r="N58" s="66"/>
      <c r="O58" s="66"/>
      <c r="P58" s="66"/>
      <c r="Q58" s="66"/>
      <c r="R58" s="66"/>
      <c r="S58" s="66"/>
      <c r="T58" s="66"/>
      <c r="U58" s="66"/>
    </row>
    <row r="59" spans="2:21" ht="16.2" x14ac:dyDescent="0.3">
      <c r="F59" s="48" t="s">
        <v>62</v>
      </c>
      <c r="G59" s="64">
        <f>(0.75*G24)+(0.45*N36)</f>
        <v>4.6609919999999994</v>
      </c>
      <c r="N59" s="66"/>
      <c r="O59" s="66"/>
      <c r="P59" s="66"/>
      <c r="Q59" s="66"/>
      <c r="R59" s="66"/>
      <c r="S59" s="66"/>
      <c r="T59" s="66"/>
      <c r="U59" s="66"/>
    </row>
    <row r="60" spans="2:21" ht="16.8" x14ac:dyDescent="0.35">
      <c r="F60" s="48" t="s">
        <v>63</v>
      </c>
      <c r="G60" s="64">
        <f>0.7*N44</f>
        <v>0</v>
      </c>
      <c r="N60" s="66"/>
      <c r="O60" s="66"/>
      <c r="P60" s="66"/>
      <c r="Q60" s="66"/>
      <c r="R60" s="66"/>
      <c r="S60" s="66"/>
      <c r="T60" s="66"/>
      <c r="U60" s="66"/>
    </row>
    <row r="61" spans="2:21" ht="16.8" x14ac:dyDescent="0.35">
      <c r="F61" s="48" t="s">
        <v>64</v>
      </c>
      <c r="G61" s="64">
        <f>(0.525*N44)+(0.75*G24)</f>
        <v>0</v>
      </c>
      <c r="N61" s="66"/>
      <c r="O61" s="66"/>
      <c r="P61" s="66"/>
      <c r="Q61" s="66"/>
      <c r="R61" s="66"/>
      <c r="S61" s="66"/>
      <c r="T61" s="66"/>
      <c r="U61" s="66"/>
    </row>
    <row r="62" spans="2:21" ht="16.2" x14ac:dyDescent="0.3">
      <c r="C62" s="61"/>
      <c r="F62" s="48" t="s">
        <v>136</v>
      </c>
      <c r="G62" s="64">
        <f>MAX(G57:G61)</f>
        <v>6.2146559999999988</v>
      </c>
      <c r="N62" s="66"/>
      <c r="O62" s="66"/>
      <c r="P62" s="66"/>
      <c r="Q62" s="66"/>
      <c r="R62" s="66"/>
      <c r="S62" s="66"/>
      <c r="T62" s="66"/>
      <c r="U62" s="66"/>
    </row>
    <row r="63" spans="2:21" ht="14.4" x14ac:dyDescent="0.3">
      <c r="C63" s="61" t="s">
        <v>138</v>
      </c>
      <c r="K63" s="61" t="s">
        <v>139</v>
      </c>
      <c r="P63" s="66"/>
      <c r="Q63" s="66"/>
      <c r="R63" s="66"/>
      <c r="S63" s="66"/>
      <c r="T63" s="66"/>
      <c r="U63" s="66"/>
    </row>
    <row r="64" spans="2:21" ht="14.4" x14ac:dyDescent="0.3">
      <c r="C64" s="61"/>
      <c r="F64" s="48" t="s">
        <v>142</v>
      </c>
      <c r="G64" s="64" t="e">
        <f>O5*G8/2</f>
        <v>#N/A</v>
      </c>
      <c r="K64" s="61"/>
      <c r="N64" s="48" t="s">
        <v>141</v>
      </c>
      <c r="O64" s="55" t="e">
        <f>O5*G8</f>
        <v>#N/A</v>
      </c>
      <c r="P64" s="66"/>
      <c r="Q64" s="66"/>
      <c r="R64" s="66"/>
      <c r="S64" s="66"/>
      <c r="T64" s="66"/>
      <c r="U64" s="66"/>
    </row>
    <row r="65" spans="1:29" ht="16.2" x14ac:dyDescent="0.35">
      <c r="C65" s="61"/>
      <c r="F65" s="48" t="s">
        <v>137</v>
      </c>
      <c r="G65" s="64">
        <f>IF(OR(G41="A",G41="B"),0,0.2*N39*G64)</f>
        <v>0</v>
      </c>
      <c r="K65" s="61"/>
      <c r="N65" s="48" t="s">
        <v>140</v>
      </c>
      <c r="O65" s="55">
        <f>IF(OR(G41="A",G41="B"),0,0.2*N39*O64)</f>
        <v>0</v>
      </c>
      <c r="P65" s="66"/>
      <c r="Q65" s="66"/>
      <c r="R65" s="66"/>
      <c r="S65" s="66"/>
      <c r="T65" s="66"/>
      <c r="U65" s="66"/>
    </row>
    <row r="66" spans="1:29" ht="14.4" x14ac:dyDescent="0.3">
      <c r="C66" s="61"/>
      <c r="F66" s="48" t="s">
        <v>54</v>
      </c>
      <c r="G66" s="64" t="e">
        <f>1.4*(G22+G64)</f>
        <v>#N/A</v>
      </c>
      <c r="K66" s="61"/>
      <c r="N66" s="48" t="s">
        <v>54</v>
      </c>
      <c r="O66" s="55" t="e">
        <f>1.4*(G22+O64)</f>
        <v>#N/A</v>
      </c>
      <c r="P66" s="66"/>
      <c r="Q66" s="66"/>
      <c r="R66" s="66"/>
      <c r="S66" s="66"/>
      <c r="T66" s="66"/>
      <c r="U66" s="66"/>
    </row>
    <row r="67" spans="1:29" ht="14.4" x14ac:dyDescent="0.3">
      <c r="C67" s="61"/>
      <c r="F67" s="48" t="s">
        <v>55</v>
      </c>
      <c r="G67" s="64" t="e">
        <f>0.9*(G22+G64)</f>
        <v>#N/A</v>
      </c>
      <c r="K67" s="61"/>
      <c r="N67" s="48" t="s">
        <v>55</v>
      </c>
      <c r="O67" s="55" t="e">
        <f>0.9*(G22+O64)</f>
        <v>#N/A</v>
      </c>
      <c r="P67" s="66"/>
      <c r="Q67" s="66"/>
      <c r="R67" s="66"/>
      <c r="S67" s="66"/>
      <c r="T67" s="66"/>
      <c r="U67" s="66"/>
    </row>
    <row r="68" spans="1:29" ht="14.4" x14ac:dyDescent="0.3">
      <c r="F68" s="48" t="s">
        <v>53</v>
      </c>
      <c r="G68" s="64" t="e">
        <f>1.2*(G22+G64)+1.6*(G23)</f>
        <v>#N/A</v>
      </c>
      <c r="N68" s="48" t="s">
        <v>53</v>
      </c>
      <c r="O68" s="55" t="e">
        <f>1.2*(G22+O64)+1.6*(G23)</f>
        <v>#N/A</v>
      </c>
      <c r="P68" s="66"/>
      <c r="Q68" s="66"/>
      <c r="R68" s="66"/>
      <c r="S68" s="66"/>
      <c r="T68" s="66"/>
      <c r="U68" s="66"/>
      <c r="V68" s="66"/>
      <c r="W68" s="66"/>
      <c r="X68" s="66"/>
      <c r="Y68" s="66"/>
      <c r="Z68" s="66"/>
      <c r="AA68" s="66"/>
      <c r="AB68" s="66"/>
      <c r="AC68"/>
    </row>
    <row r="69" spans="1:29" ht="16.2" x14ac:dyDescent="0.35">
      <c r="F69" s="48" t="s">
        <v>56</v>
      </c>
      <c r="G69" s="64" t="e">
        <f>1.2*(G64+G22)+1*(G65)+1*(G23)</f>
        <v>#N/A</v>
      </c>
      <c r="N69" s="48" t="s">
        <v>56</v>
      </c>
      <c r="O69" s="55" t="e">
        <f>1.2*(O64+G22)+1*(O65)+1*(G23)</f>
        <v>#N/A</v>
      </c>
      <c r="P69" s="66"/>
      <c r="Q69" s="66"/>
      <c r="R69" s="66"/>
      <c r="S69" s="66"/>
      <c r="T69" s="66"/>
      <c r="U69" s="66"/>
      <c r="V69" s="66"/>
      <c r="W69" s="66"/>
      <c r="X69" s="66"/>
      <c r="Y69" s="66"/>
      <c r="Z69" s="66"/>
      <c r="AA69" s="66"/>
      <c r="AB69" s="66"/>
      <c r="AC69"/>
    </row>
    <row r="70" spans="1:29" ht="16.2" x14ac:dyDescent="0.35">
      <c r="F70" s="48" t="s">
        <v>57</v>
      </c>
      <c r="G70" s="64" t="e">
        <f>0.9*(G64+G22)-1*(G65)</f>
        <v>#N/A</v>
      </c>
      <c r="N70" s="48" t="s">
        <v>57</v>
      </c>
      <c r="O70" s="55" t="e">
        <f>0.9*(O64+G22)-1*(O65)</f>
        <v>#N/A</v>
      </c>
      <c r="P70" s="66"/>
      <c r="Q70" s="66"/>
      <c r="R70" s="66"/>
      <c r="S70" s="66"/>
      <c r="T70" s="66"/>
      <c r="U70" s="66"/>
      <c r="V70" s="66"/>
      <c r="W70" s="66"/>
      <c r="X70" s="66"/>
      <c r="Y70" s="66"/>
      <c r="Z70" s="66"/>
      <c r="AA70" s="66"/>
      <c r="AB70" s="66"/>
      <c r="AC70"/>
    </row>
    <row r="71" spans="1:29" ht="14.4" x14ac:dyDescent="0.3">
      <c r="F71" s="48" t="s">
        <v>58</v>
      </c>
      <c r="G71" s="64" t="e">
        <f>MIN(G66:G70)</f>
        <v>#N/A</v>
      </c>
      <c r="N71" s="48" t="s">
        <v>58</v>
      </c>
      <c r="O71" s="55" t="e">
        <f>MIN(O66:O70)</f>
        <v>#N/A</v>
      </c>
      <c r="P71" s="66"/>
      <c r="Q71" s="66"/>
      <c r="R71" s="66"/>
      <c r="S71" s="66"/>
      <c r="T71" s="66"/>
      <c r="U71" s="66"/>
      <c r="V71" s="66"/>
      <c r="W71" s="66"/>
      <c r="X71" s="66"/>
      <c r="Y71" s="66"/>
      <c r="Z71" s="66"/>
      <c r="AA71" s="66"/>
      <c r="AB71" s="66"/>
      <c r="AC71"/>
    </row>
    <row r="72" spans="1:29" ht="14.4" x14ac:dyDescent="0.3">
      <c r="F72" s="48" t="s">
        <v>59</v>
      </c>
      <c r="G72" s="64" t="e">
        <f>MAX(G66:G70)</f>
        <v>#N/A</v>
      </c>
      <c r="N72" s="48" t="s">
        <v>59</v>
      </c>
      <c r="O72" s="55" t="e">
        <f>MAX(O66:O70)</f>
        <v>#N/A</v>
      </c>
      <c r="P72" s="66"/>
      <c r="Q72" s="66"/>
      <c r="R72" s="66"/>
      <c r="S72" s="66"/>
      <c r="T72" s="66"/>
      <c r="U72" s="66"/>
      <c r="V72" s="66"/>
      <c r="W72" s="66"/>
      <c r="X72" s="66"/>
      <c r="Y72" s="66"/>
      <c r="Z72" s="66"/>
      <c r="AA72" s="66"/>
      <c r="AB72" s="66"/>
      <c r="AC72"/>
    </row>
    <row r="73" spans="1:29" ht="14.4" x14ac:dyDescent="0.3">
      <c r="S73" s="66"/>
      <c r="T73" s="66"/>
      <c r="U73" s="66"/>
      <c r="V73" s="66"/>
      <c r="W73" s="66"/>
      <c r="X73" s="66"/>
      <c r="Y73" s="66"/>
      <c r="Z73" s="66"/>
      <c r="AA73" s="66"/>
      <c r="AB73" s="66"/>
      <c r="AC73"/>
    </row>
    <row r="74" spans="1:29" ht="14.4" x14ac:dyDescent="0.3">
      <c r="S74" s="66"/>
      <c r="T74" s="66"/>
      <c r="U74" s="66"/>
      <c r="V74" s="66"/>
      <c r="W74" s="66"/>
      <c r="X74" s="66"/>
      <c r="Y74" s="66"/>
      <c r="Z74" s="66"/>
      <c r="AA74" s="66"/>
      <c r="AB74" s="66"/>
      <c r="AC74"/>
    </row>
    <row r="75" spans="1:29" ht="17.399999999999999" x14ac:dyDescent="0.3">
      <c r="A75" s="45" t="s">
        <v>71</v>
      </c>
      <c r="S75" s="66"/>
      <c r="T75" s="66"/>
      <c r="U75" s="66"/>
      <c r="V75" s="66"/>
      <c r="W75" s="66"/>
      <c r="X75" s="66"/>
      <c r="Y75" s="66"/>
      <c r="Z75" s="66"/>
      <c r="AA75" s="66"/>
      <c r="AB75" s="66"/>
      <c r="AC75"/>
    </row>
    <row r="76" spans="1:29" ht="14.4" x14ac:dyDescent="0.3">
      <c r="B76" s="61" t="s">
        <v>146</v>
      </c>
      <c r="S76" s="66"/>
      <c r="T76" s="66"/>
      <c r="U76" s="66"/>
      <c r="V76" s="66"/>
      <c r="W76" s="66"/>
      <c r="X76" s="66"/>
      <c r="Y76" s="66"/>
      <c r="Z76" s="66"/>
      <c r="AA76" s="66"/>
      <c r="AB76" s="66"/>
      <c r="AC76"/>
    </row>
    <row r="77" spans="1:29" ht="14.4" x14ac:dyDescent="0.3">
      <c r="C77" s="61" t="s">
        <v>148</v>
      </c>
      <c r="I77" s="61" t="s">
        <v>149</v>
      </c>
      <c r="O77" s="66"/>
      <c r="P77" s="66"/>
      <c r="Q77" s="66"/>
      <c r="R77" s="66"/>
      <c r="S77" s="66"/>
      <c r="T77" s="66"/>
      <c r="U77" s="66"/>
      <c r="V77" s="66"/>
      <c r="W77" s="66"/>
      <c r="X77" s="66"/>
      <c r="Y77" s="66"/>
      <c r="Z77" s="66"/>
      <c r="AA77" s="66"/>
      <c r="AB77" s="66"/>
      <c r="AC77"/>
    </row>
    <row r="78" spans="1:29" ht="14.4" x14ac:dyDescent="0.3">
      <c r="F78" s="48" t="s">
        <v>147</v>
      </c>
      <c r="G78" s="64">
        <v>0.6</v>
      </c>
      <c r="L78" s="48" t="s">
        <v>147</v>
      </c>
      <c r="M78" s="64">
        <v>0.8</v>
      </c>
      <c r="O78" s="66"/>
      <c r="P78" s="66"/>
      <c r="Q78" s="66"/>
      <c r="R78" s="66"/>
      <c r="S78" s="66"/>
      <c r="T78" s="66"/>
      <c r="U78" s="66"/>
      <c r="V78" s="66"/>
      <c r="W78" s="66"/>
      <c r="X78" s="66"/>
      <c r="Y78" s="66"/>
      <c r="Z78" s="66"/>
      <c r="AA78" s="66"/>
      <c r="AB78" s="66"/>
      <c r="AC78"/>
    </row>
    <row r="79" spans="1:29" ht="16.8" x14ac:dyDescent="0.35">
      <c r="A79" s="66"/>
      <c r="B79" s="66"/>
      <c r="C79" s="66"/>
      <c r="D79" s="66"/>
      <c r="E79" s="66"/>
      <c r="F79" s="48" t="s">
        <v>144</v>
      </c>
      <c r="G79" s="64">
        <f>12*($G$55*($G$8^2)/8)</f>
        <v>0</v>
      </c>
      <c r="I79" s="66"/>
      <c r="J79" s="66"/>
      <c r="K79" s="66"/>
      <c r="L79" s="48" t="s">
        <v>151</v>
      </c>
      <c r="M79" s="64" t="e">
        <f>12*$O$3</f>
        <v>#VALUE!</v>
      </c>
      <c r="O79" s="66"/>
      <c r="P79" s="66"/>
      <c r="Q79" s="66"/>
      <c r="R79" s="66"/>
      <c r="S79" s="66"/>
      <c r="T79" s="66"/>
      <c r="U79" s="66"/>
      <c r="V79" s="66"/>
      <c r="W79" s="66"/>
      <c r="X79" s="66"/>
      <c r="Y79" s="66"/>
      <c r="Z79" s="66"/>
      <c r="AA79" s="66"/>
      <c r="AB79" s="66"/>
      <c r="AC79"/>
    </row>
    <row r="80" spans="1:29" ht="16.8" x14ac:dyDescent="0.35">
      <c r="A80" s="66"/>
      <c r="B80" s="66"/>
      <c r="C80" s="66"/>
      <c r="D80" s="66"/>
      <c r="E80" s="66"/>
      <c r="F80" s="48" t="s">
        <v>154</v>
      </c>
      <c r="G80" s="64" t="e">
        <f>$O$3*12</f>
        <v>#VALUE!</v>
      </c>
      <c r="I80" s="66"/>
      <c r="J80" s="66"/>
      <c r="K80" s="66"/>
      <c r="L80" s="48" t="s">
        <v>152</v>
      </c>
      <c r="M80" s="64">
        <f>IF($O$12="Running Bond",56,23)</f>
        <v>23</v>
      </c>
      <c r="O80" s="66"/>
      <c r="P80" s="66"/>
      <c r="Q80" s="66"/>
      <c r="R80" s="66"/>
      <c r="S80" s="66"/>
      <c r="T80" s="66"/>
      <c r="U80" s="66"/>
      <c r="V80" s="66"/>
      <c r="W80" s="66"/>
      <c r="X80" s="66"/>
      <c r="Y80" s="66"/>
      <c r="Z80" s="66"/>
      <c r="AA80" s="66"/>
      <c r="AB80" s="66"/>
      <c r="AC80"/>
    </row>
    <row r="81" spans="1:26" ht="16.8" x14ac:dyDescent="0.35">
      <c r="A81" s="66"/>
      <c r="B81" s="66"/>
      <c r="C81" s="66"/>
      <c r="D81" s="66"/>
      <c r="E81" s="66"/>
      <c r="F81" s="48" t="s">
        <v>143</v>
      </c>
      <c r="G81" s="63" t="e">
        <f>(12*$O$3^2)/6</f>
        <v>#VALUE!</v>
      </c>
      <c r="I81" s="66"/>
      <c r="J81" s="66"/>
      <c r="K81" s="66"/>
      <c r="L81" s="48" t="s">
        <v>153</v>
      </c>
      <c r="M81" s="64" t="e">
        <f>M78*M79*M80</f>
        <v>#VALUE!</v>
      </c>
      <c r="O81" s="66"/>
      <c r="P81" s="66"/>
      <c r="Q81" s="66"/>
      <c r="R81" s="66"/>
      <c r="S81" s="66"/>
      <c r="T81" s="66"/>
      <c r="U81" s="66"/>
      <c r="V81" s="66"/>
    </row>
    <row r="82" spans="1:26" ht="16.2" x14ac:dyDescent="0.35">
      <c r="A82" s="66"/>
      <c r="B82" s="66"/>
      <c r="C82" s="66"/>
      <c r="D82" s="66"/>
      <c r="E82" s="66"/>
      <c r="F82" s="48" t="s">
        <v>155</v>
      </c>
      <c r="G82" s="64" t="e">
        <f>$G$71/G80</f>
        <v>#N/A</v>
      </c>
      <c r="I82" s="66"/>
      <c r="J82" s="66"/>
      <c r="K82" s="66"/>
      <c r="L82" s="48" t="s">
        <v>150</v>
      </c>
      <c r="M82" s="64">
        <f>$G$55*$G$8/2</f>
        <v>0</v>
      </c>
      <c r="O82" s="66"/>
      <c r="P82" s="66"/>
      <c r="Q82" s="66"/>
      <c r="R82" s="66"/>
      <c r="S82" s="66"/>
      <c r="T82" s="66"/>
      <c r="U82" s="66"/>
      <c r="V82" s="66"/>
    </row>
    <row r="83" spans="1:26" ht="16.8" x14ac:dyDescent="0.35">
      <c r="A83" s="66"/>
      <c r="B83" s="66"/>
      <c r="C83" s="66"/>
      <c r="D83" s="66"/>
      <c r="E83" s="66"/>
      <c r="F83" s="48" t="s">
        <v>156</v>
      </c>
      <c r="G83" s="64" t="e">
        <f>(G79/G81)-G82</f>
        <v>#VALUE!</v>
      </c>
      <c r="I83" s="66"/>
      <c r="J83" s="66"/>
      <c r="K83" s="66"/>
      <c r="L83" s="48" t="s">
        <v>72</v>
      </c>
      <c r="M83" s="67" t="e">
        <f>M82/M81</f>
        <v>#VALUE!</v>
      </c>
      <c r="O83" s="66"/>
      <c r="P83" s="66"/>
      <c r="Q83" s="66"/>
      <c r="R83" s="66"/>
      <c r="S83" s="66"/>
      <c r="T83" s="66"/>
      <c r="U83" s="66"/>
      <c r="V83" s="66"/>
      <c r="Z83" s="66"/>
    </row>
    <row r="84" spans="1:26" ht="16.8" x14ac:dyDescent="0.35">
      <c r="A84" s="66"/>
      <c r="B84" s="66"/>
      <c r="C84" s="66"/>
      <c r="D84" s="66"/>
      <c r="E84" s="66"/>
      <c r="F84" s="48" t="s">
        <v>145</v>
      </c>
      <c r="G84" s="64">
        <f>G78*$O$13</f>
        <v>60</v>
      </c>
      <c r="H84" s="66"/>
      <c r="I84" s="66"/>
      <c r="J84" s="66"/>
      <c r="K84" s="66"/>
      <c r="L84" s="66"/>
      <c r="O84" s="66"/>
      <c r="P84" s="66"/>
      <c r="Q84" s="66"/>
      <c r="R84" s="66"/>
      <c r="S84" s="66"/>
      <c r="T84" s="66"/>
      <c r="U84" s="66"/>
      <c r="V84" s="66"/>
      <c r="Z84" s="66"/>
    </row>
    <row r="85" spans="1:26" ht="14.4" x14ac:dyDescent="0.3">
      <c r="A85" s="66"/>
      <c r="B85" s="66"/>
      <c r="C85" s="66"/>
      <c r="D85" s="66"/>
      <c r="E85" s="66"/>
      <c r="F85" s="48" t="s">
        <v>157</v>
      </c>
      <c r="G85" s="67" t="e">
        <f>G83/G84</f>
        <v>#VALUE!</v>
      </c>
      <c r="H85" s="66"/>
      <c r="I85" s="66"/>
      <c r="J85" s="66"/>
      <c r="K85" s="66"/>
      <c r="L85" s="66"/>
      <c r="M85" s="66"/>
      <c r="N85" s="66"/>
      <c r="O85" s="66"/>
      <c r="P85" s="66"/>
      <c r="Q85" s="66"/>
      <c r="R85" s="66"/>
      <c r="S85" s="66"/>
      <c r="T85" s="66"/>
      <c r="U85" s="66"/>
      <c r="V85" s="66"/>
      <c r="Z85" s="66"/>
    </row>
    <row r="86" spans="1:26" ht="14.4" x14ac:dyDescent="0.3">
      <c r="A86" s="66"/>
      <c r="B86" s="66"/>
      <c r="C86" s="66"/>
      <c r="D86" s="66"/>
      <c r="E86" s="66"/>
      <c r="H86" s="66"/>
      <c r="I86" s="66"/>
      <c r="J86" s="66"/>
      <c r="K86" s="66"/>
      <c r="L86" s="66"/>
      <c r="M86" s="66"/>
      <c r="N86" s="66"/>
      <c r="O86" s="66"/>
      <c r="P86" s="66"/>
      <c r="Q86" s="66"/>
      <c r="R86" s="66"/>
      <c r="S86" s="66"/>
      <c r="T86" s="66"/>
      <c r="U86" s="66"/>
      <c r="V86" s="66"/>
      <c r="Z86" s="66"/>
    </row>
    <row r="87" spans="1:26" ht="14.4" x14ac:dyDescent="0.3">
      <c r="A87" s="66"/>
      <c r="B87" s="66"/>
      <c r="C87" s="66"/>
      <c r="D87" s="66"/>
      <c r="E87" s="66"/>
      <c r="H87" s="66"/>
      <c r="I87" s="66"/>
      <c r="J87" s="66"/>
      <c r="K87" s="66"/>
      <c r="L87" s="66"/>
      <c r="M87" s="66"/>
      <c r="N87" s="66"/>
      <c r="O87" s="66"/>
      <c r="P87" s="66"/>
      <c r="Q87" s="66"/>
      <c r="R87" s="66"/>
      <c r="S87" s="66"/>
      <c r="T87" s="66"/>
      <c r="U87" s="66"/>
      <c r="V87" s="66"/>
      <c r="Z87" s="66"/>
    </row>
    <row r="88" spans="1:26" ht="14.4" x14ac:dyDescent="0.3">
      <c r="B88" s="61" t="s">
        <v>158</v>
      </c>
      <c r="O88" s="66"/>
      <c r="P88" s="66"/>
      <c r="Q88" s="66"/>
      <c r="R88" s="66"/>
      <c r="S88" s="66"/>
      <c r="T88" s="66"/>
      <c r="U88" s="66"/>
      <c r="V88" s="66"/>
      <c r="Z88" s="66"/>
    </row>
    <row r="89" spans="1:26" ht="14.4" x14ac:dyDescent="0.3">
      <c r="C89" s="61" t="s">
        <v>148</v>
      </c>
      <c r="I89" s="61" t="s">
        <v>149</v>
      </c>
      <c r="O89" s="66"/>
      <c r="P89" s="66"/>
      <c r="Q89" s="66"/>
      <c r="R89" s="66"/>
      <c r="S89" s="66"/>
      <c r="T89" s="66"/>
      <c r="U89" s="66"/>
      <c r="V89" s="66"/>
      <c r="Z89" s="66"/>
    </row>
    <row r="90" spans="1:26" ht="14.4" x14ac:dyDescent="0.3">
      <c r="F90" s="48" t="s">
        <v>147</v>
      </c>
      <c r="G90" s="64">
        <v>0.6</v>
      </c>
      <c r="L90" s="48" t="s">
        <v>147</v>
      </c>
      <c r="M90" s="64">
        <v>0.8</v>
      </c>
      <c r="O90" s="66"/>
      <c r="P90" s="66"/>
      <c r="Q90" s="66"/>
      <c r="R90" s="66"/>
      <c r="S90" s="66"/>
      <c r="T90" s="66"/>
      <c r="U90" s="66"/>
      <c r="V90" s="66"/>
      <c r="Z90" s="66"/>
    </row>
    <row r="91" spans="1:26" ht="16.8" x14ac:dyDescent="0.35">
      <c r="A91" s="66"/>
      <c r="B91" s="66"/>
      <c r="C91" s="66"/>
      <c r="D91" s="66"/>
      <c r="E91" s="66"/>
      <c r="F91" s="48" t="s">
        <v>144</v>
      </c>
      <c r="G91" s="64">
        <f>12*($G$55*($G$8^2)/2)</f>
        <v>0</v>
      </c>
      <c r="I91" s="66"/>
      <c r="J91" s="66"/>
      <c r="K91" s="66"/>
      <c r="L91" s="48" t="s">
        <v>151</v>
      </c>
      <c r="M91" s="64" t="e">
        <f>12*$O$3</f>
        <v>#VALUE!</v>
      </c>
      <c r="O91" s="66"/>
      <c r="P91" s="66"/>
      <c r="Q91" s="66"/>
      <c r="R91" s="66"/>
      <c r="S91" s="66"/>
      <c r="T91" s="66"/>
      <c r="U91" s="66"/>
      <c r="V91" s="66"/>
      <c r="Z91" s="66"/>
    </row>
    <row r="92" spans="1:26" ht="16.8" x14ac:dyDescent="0.35">
      <c r="A92" s="66"/>
      <c r="B92" s="66"/>
      <c r="C92" s="66"/>
      <c r="D92" s="66"/>
      <c r="E92" s="66"/>
      <c r="F92" s="48" t="s">
        <v>154</v>
      </c>
      <c r="G92" s="64" t="e">
        <f>$O$3*12</f>
        <v>#VALUE!</v>
      </c>
      <c r="I92" s="66"/>
      <c r="J92" s="66"/>
      <c r="K92" s="66"/>
      <c r="L92" s="48" t="s">
        <v>152</v>
      </c>
      <c r="M92" s="64">
        <f>IF($O$12="Running Bond",56,23)</f>
        <v>23</v>
      </c>
      <c r="O92" s="66"/>
      <c r="P92" s="66"/>
      <c r="Q92" s="66"/>
      <c r="R92" s="66"/>
      <c r="S92" s="66"/>
      <c r="T92" s="66"/>
      <c r="U92" s="66"/>
      <c r="V92" s="66"/>
      <c r="Z92" s="66"/>
    </row>
    <row r="93" spans="1:26" ht="16.8" x14ac:dyDescent="0.35">
      <c r="A93" s="66"/>
      <c r="B93" s="66"/>
      <c r="C93" s="66"/>
      <c r="D93" s="66"/>
      <c r="E93" s="66"/>
      <c r="F93" s="48" t="s">
        <v>143</v>
      </c>
      <c r="G93" s="63" t="e">
        <f>(12*$O$3^2)/6</f>
        <v>#VALUE!</v>
      </c>
      <c r="I93" s="66"/>
      <c r="J93" s="66"/>
      <c r="K93" s="66"/>
      <c r="L93" s="48" t="s">
        <v>153</v>
      </c>
      <c r="M93" s="64" t="e">
        <f>M90*M91*M92</f>
        <v>#VALUE!</v>
      </c>
      <c r="O93" s="66"/>
      <c r="P93" s="66"/>
      <c r="Q93" s="66"/>
      <c r="R93" s="66"/>
      <c r="S93" s="66"/>
      <c r="T93" s="66"/>
      <c r="U93" s="66"/>
      <c r="V93" s="66"/>
      <c r="Z93" s="66"/>
    </row>
    <row r="94" spans="1:26" ht="16.2" x14ac:dyDescent="0.35">
      <c r="A94" s="66"/>
      <c r="B94" s="66"/>
      <c r="C94" s="66"/>
      <c r="D94" s="66"/>
      <c r="E94" s="66"/>
      <c r="F94" s="48" t="s">
        <v>155</v>
      </c>
      <c r="G94" s="64" t="e">
        <f>$O$71/G92</f>
        <v>#N/A</v>
      </c>
      <c r="I94" s="66"/>
      <c r="J94" s="66"/>
      <c r="K94" s="66"/>
      <c r="L94" s="48" t="s">
        <v>150</v>
      </c>
      <c r="M94" s="64">
        <f>$G$55*$G$8</f>
        <v>0</v>
      </c>
      <c r="O94" s="66"/>
      <c r="P94" s="66"/>
      <c r="Q94" s="66"/>
      <c r="R94" s="66"/>
      <c r="S94" s="66"/>
      <c r="T94" s="66"/>
      <c r="U94" s="66"/>
      <c r="V94" s="66"/>
      <c r="Z94" s="66"/>
    </row>
    <row r="95" spans="1:26" ht="16.8" x14ac:dyDescent="0.35">
      <c r="A95" s="66"/>
      <c r="B95" s="66"/>
      <c r="C95" s="66"/>
      <c r="D95" s="66"/>
      <c r="E95" s="66"/>
      <c r="F95" s="48" t="s">
        <v>156</v>
      </c>
      <c r="G95" s="64" t="e">
        <f>(G91/G93)-G94</f>
        <v>#VALUE!</v>
      </c>
      <c r="I95" s="66"/>
      <c r="J95" s="66"/>
      <c r="K95" s="66"/>
      <c r="L95" s="48" t="s">
        <v>72</v>
      </c>
      <c r="M95" s="67" t="e">
        <f>M94/M93</f>
        <v>#VALUE!</v>
      </c>
      <c r="O95" s="66"/>
      <c r="P95" s="66"/>
      <c r="Q95" s="66"/>
      <c r="R95" s="66"/>
      <c r="S95" s="66"/>
      <c r="T95" s="66"/>
      <c r="U95" s="66"/>
      <c r="V95" s="66"/>
      <c r="Z95" s="66"/>
    </row>
    <row r="96" spans="1:26" ht="16.8" x14ac:dyDescent="0.35">
      <c r="A96" s="66"/>
      <c r="B96" s="66"/>
      <c r="C96" s="66"/>
      <c r="D96" s="66"/>
      <c r="E96" s="66"/>
      <c r="F96" s="48" t="s">
        <v>145</v>
      </c>
      <c r="G96" s="64">
        <f>G90*$O$13</f>
        <v>60</v>
      </c>
      <c r="H96" s="66"/>
      <c r="I96" s="66"/>
      <c r="J96" s="66"/>
      <c r="K96" s="66"/>
      <c r="L96" s="66"/>
      <c r="O96" s="66"/>
      <c r="P96" s="66"/>
      <c r="Q96" s="66"/>
      <c r="R96" s="66"/>
      <c r="S96" s="66"/>
      <c r="T96" s="66"/>
      <c r="U96" s="66"/>
      <c r="V96" s="66"/>
      <c r="Z96" s="66"/>
    </row>
    <row r="97" spans="1:26" ht="14.4" x14ac:dyDescent="0.3">
      <c r="A97" s="66"/>
      <c r="B97" s="66"/>
      <c r="C97" s="66"/>
      <c r="D97" s="66"/>
      <c r="E97" s="66"/>
      <c r="F97" s="48" t="s">
        <v>157</v>
      </c>
      <c r="G97" s="67" t="e">
        <f>G95/G96</f>
        <v>#VALUE!</v>
      </c>
      <c r="H97" s="66"/>
      <c r="I97" s="66"/>
      <c r="J97" s="66"/>
      <c r="K97" s="66"/>
      <c r="L97" s="66"/>
      <c r="M97" s="66"/>
      <c r="N97" s="66"/>
      <c r="O97" s="66"/>
      <c r="P97" s="66"/>
      <c r="Q97" s="66"/>
      <c r="R97" s="66"/>
      <c r="S97" s="66"/>
      <c r="T97" s="66"/>
      <c r="U97" s="66"/>
      <c r="V97" s="66"/>
      <c r="Z97" s="66"/>
    </row>
    <row r="98" spans="1:26" ht="14.4" x14ac:dyDescent="0.3">
      <c r="A98" s="66"/>
      <c r="B98" s="66"/>
      <c r="C98" s="66"/>
      <c r="D98" s="66"/>
      <c r="E98" s="66"/>
      <c r="F98" s="66"/>
      <c r="G98" s="66"/>
      <c r="H98" s="66"/>
      <c r="I98" s="66"/>
      <c r="J98" s="66"/>
      <c r="K98" s="66"/>
      <c r="L98" s="66"/>
      <c r="M98" s="66"/>
      <c r="N98" s="66"/>
      <c r="O98" s="66"/>
      <c r="P98" s="66"/>
      <c r="Q98" s="66"/>
      <c r="R98" s="66"/>
      <c r="S98" s="66"/>
      <c r="T98" s="66"/>
      <c r="U98" s="66"/>
      <c r="V98" s="66"/>
      <c r="Z98" s="66"/>
    </row>
    <row r="99" spans="1:26" ht="14.4" x14ac:dyDescent="0.3">
      <c r="A99" s="66"/>
      <c r="B99" s="66"/>
      <c r="C99" s="66"/>
      <c r="D99" s="66"/>
      <c r="E99" s="66"/>
      <c r="F99" s="66"/>
      <c r="G99" s="66"/>
      <c r="H99" s="66"/>
      <c r="I99" s="66"/>
      <c r="J99" s="66"/>
      <c r="K99" s="66"/>
      <c r="L99" s="66"/>
      <c r="M99" s="66"/>
      <c r="N99" s="66"/>
      <c r="O99" s="66"/>
      <c r="P99" s="66"/>
      <c r="Q99" s="66"/>
      <c r="R99" s="66"/>
      <c r="S99" s="66"/>
      <c r="T99" s="66"/>
      <c r="U99" s="66"/>
      <c r="V99" s="66"/>
      <c r="Z99" s="66"/>
    </row>
    <row r="100" spans="1:26" ht="14.4" x14ac:dyDescent="0.3">
      <c r="A100" s="66"/>
      <c r="B100" s="61" t="s">
        <v>159</v>
      </c>
      <c r="S100" s="66"/>
      <c r="T100" s="66"/>
      <c r="U100" s="66"/>
      <c r="V100" s="66"/>
      <c r="W100" s="66"/>
      <c r="X100" s="66"/>
      <c r="Z100" s="66"/>
    </row>
    <row r="101" spans="1:26" ht="14.4" x14ac:dyDescent="0.3">
      <c r="A101" s="66"/>
      <c r="C101" s="61" t="s">
        <v>148</v>
      </c>
      <c r="I101" s="61" t="s">
        <v>149</v>
      </c>
      <c r="O101" s="66"/>
      <c r="P101" s="66"/>
      <c r="Q101" s="66"/>
      <c r="R101" s="66"/>
      <c r="S101" s="66"/>
      <c r="T101" s="66"/>
      <c r="U101" s="66"/>
      <c r="V101" s="66"/>
      <c r="W101" s="66"/>
      <c r="X101" s="66"/>
      <c r="Z101" s="66"/>
    </row>
    <row r="102" spans="1:26" ht="14.4" x14ac:dyDescent="0.3">
      <c r="A102" s="66"/>
      <c r="F102" s="48" t="s">
        <v>147</v>
      </c>
      <c r="G102" s="64">
        <v>0.6</v>
      </c>
      <c r="L102" s="48" t="s">
        <v>147</v>
      </c>
      <c r="M102" s="64">
        <v>0.8</v>
      </c>
      <c r="O102" s="66"/>
      <c r="P102" s="66"/>
      <c r="Q102" s="66"/>
      <c r="R102" s="66"/>
      <c r="S102" s="66"/>
      <c r="T102" s="66"/>
      <c r="U102" s="66"/>
      <c r="V102" s="66"/>
      <c r="W102" s="66"/>
      <c r="X102" s="66"/>
      <c r="Z102" s="66"/>
    </row>
    <row r="103" spans="1:26" ht="16.8" x14ac:dyDescent="0.35">
      <c r="A103" s="66"/>
      <c r="B103" s="66"/>
      <c r="C103" s="66"/>
      <c r="D103" s="66"/>
      <c r="E103" s="66"/>
      <c r="F103" s="48" t="s">
        <v>144</v>
      </c>
      <c r="G103" s="64">
        <f>12*($G$55*($G$9^2)/8)</f>
        <v>0</v>
      </c>
      <c r="I103" s="66"/>
      <c r="J103" s="66"/>
      <c r="K103" s="66"/>
      <c r="L103" s="48" t="s">
        <v>151</v>
      </c>
      <c r="M103" s="64" t="e">
        <f>12*$O$3</f>
        <v>#VALUE!</v>
      </c>
      <c r="O103" s="66"/>
      <c r="P103" s="66"/>
      <c r="Q103" s="66"/>
      <c r="R103" s="66"/>
      <c r="S103" s="66"/>
      <c r="T103" s="66"/>
      <c r="U103" s="66"/>
      <c r="V103" s="66"/>
      <c r="W103" s="66"/>
      <c r="X103" s="66"/>
      <c r="Z103" s="66"/>
    </row>
    <row r="104" spans="1:26" ht="16.8" x14ac:dyDescent="0.35">
      <c r="A104" s="66"/>
      <c r="B104" s="66"/>
      <c r="C104" s="66"/>
      <c r="D104" s="66"/>
      <c r="E104" s="66"/>
      <c r="F104" s="48" t="s">
        <v>143</v>
      </c>
      <c r="G104" s="63" t="e">
        <f>(12*$O$3^2)/6</f>
        <v>#VALUE!</v>
      </c>
      <c r="I104" s="66"/>
      <c r="J104" s="66"/>
      <c r="K104" s="66"/>
      <c r="L104" s="48" t="s">
        <v>152</v>
      </c>
      <c r="M104" s="64">
        <f>IF($O$12="Running Bond",56,23)</f>
        <v>23</v>
      </c>
      <c r="O104" s="66"/>
      <c r="P104" s="66"/>
      <c r="Q104" s="66"/>
      <c r="R104" s="66"/>
      <c r="S104" s="66"/>
      <c r="T104" s="66"/>
      <c r="U104" s="66"/>
      <c r="V104" s="66"/>
      <c r="W104" s="66"/>
      <c r="X104" s="66"/>
      <c r="Z104" s="66"/>
    </row>
    <row r="105" spans="1:26" ht="16.8" x14ac:dyDescent="0.35">
      <c r="A105" s="66"/>
      <c r="B105" s="66"/>
      <c r="C105" s="66"/>
      <c r="D105" s="66"/>
      <c r="E105" s="66"/>
      <c r="F105" s="48" t="s">
        <v>156</v>
      </c>
      <c r="G105" s="64" t="e">
        <f>(G103/G104)</f>
        <v>#VALUE!</v>
      </c>
      <c r="I105" s="66"/>
      <c r="J105" s="66"/>
      <c r="K105" s="66"/>
      <c r="L105" s="48" t="s">
        <v>153</v>
      </c>
      <c r="M105" s="64" t="e">
        <f>M102*M103*M104</f>
        <v>#VALUE!</v>
      </c>
      <c r="O105" s="66"/>
      <c r="P105" s="66"/>
      <c r="Q105" s="66"/>
      <c r="R105" s="66"/>
      <c r="S105" s="66"/>
      <c r="T105" s="66"/>
      <c r="U105" s="66"/>
      <c r="V105" s="66"/>
      <c r="Z105" s="66"/>
    </row>
    <row r="106" spans="1:26" ht="16.8" x14ac:dyDescent="0.35">
      <c r="A106" s="66"/>
      <c r="B106" s="66"/>
      <c r="C106" s="66"/>
      <c r="D106" s="66"/>
      <c r="E106" s="66"/>
      <c r="F106" s="48" t="s">
        <v>145</v>
      </c>
      <c r="G106" s="64">
        <f>G102*$O$13</f>
        <v>60</v>
      </c>
      <c r="I106" s="66"/>
      <c r="J106" s="66"/>
      <c r="K106" s="66"/>
      <c r="L106" s="48" t="s">
        <v>150</v>
      </c>
      <c r="M106" s="64">
        <f>$G$55*$G$8/2</f>
        <v>0</v>
      </c>
      <c r="O106" s="66"/>
      <c r="P106" s="66"/>
      <c r="Q106" s="66"/>
      <c r="R106" s="66"/>
      <c r="S106" s="66"/>
      <c r="T106" s="66"/>
      <c r="U106" s="66"/>
      <c r="V106" s="66"/>
      <c r="Z106" s="66"/>
    </row>
    <row r="107" spans="1:26" ht="14.4" x14ac:dyDescent="0.3">
      <c r="A107" s="66"/>
      <c r="B107" s="66"/>
      <c r="C107" s="66"/>
      <c r="D107" s="66"/>
      <c r="E107" s="66"/>
      <c r="F107" s="48" t="s">
        <v>157</v>
      </c>
      <c r="G107" s="67" t="e">
        <f>G105/G106</f>
        <v>#VALUE!</v>
      </c>
      <c r="I107" s="66"/>
      <c r="J107" s="66"/>
      <c r="K107" s="66"/>
      <c r="L107" s="48" t="s">
        <v>72</v>
      </c>
      <c r="M107" s="67" t="e">
        <f>M106/M105</f>
        <v>#VALUE!</v>
      </c>
      <c r="O107" s="66"/>
      <c r="P107" s="66"/>
      <c r="Q107" s="66"/>
      <c r="R107" s="66"/>
      <c r="S107" s="66"/>
      <c r="T107" s="66"/>
      <c r="U107" s="66"/>
      <c r="V107" s="66"/>
      <c r="Z107" s="66"/>
    </row>
    <row r="108" spans="1:26" ht="14.4" x14ac:dyDescent="0.3">
      <c r="A108" s="66"/>
      <c r="B108" s="66"/>
      <c r="C108" s="66"/>
      <c r="D108" s="66"/>
      <c r="E108" s="66"/>
      <c r="H108" s="66"/>
      <c r="I108" s="66"/>
      <c r="J108" s="66"/>
      <c r="K108" s="66"/>
      <c r="L108" s="66"/>
      <c r="O108" s="66"/>
      <c r="P108" s="66"/>
      <c r="Q108" s="66"/>
      <c r="R108" s="66"/>
      <c r="S108" s="66"/>
      <c r="T108" s="66"/>
      <c r="U108" s="66"/>
      <c r="V108" s="66"/>
      <c r="Z108" s="66"/>
    </row>
    <row r="109" spans="1:26" ht="14.4" x14ac:dyDescent="0.3">
      <c r="A109" s="66"/>
      <c r="B109" s="66"/>
      <c r="C109" s="66"/>
      <c r="D109" s="66"/>
      <c r="E109" s="66"/>
      <c r="H109" s="66"/>
      <c r="I109" s="66"/>
      <c r="J109" s="66"/>
      <c r="K109" s="66"/>
      <c r="L109" s="66"/>
      <c r="M109" s="66"/>
      <c r="N109" s="66"/>
      <c r="O109" s="66"/>
      <c r="P109" s="66"/>
      <c r="Q109" s="66"/>
      <c r="R109" s="66"/>
      <c r="S109" s="66"/>
      <c r="T109" s="66"/>
      <c r="U109" s="66"/>
      <c r="V109" s="66"/>
      <c r="Z109" s="66"/>
    </row>
    <row r="110" spans="1:26" ht="14.4" x14ac:dyDescent="0.3">
      <c r="A110" s="66"/>
      <c r="B110" s="61" t="s">
        <v>161</v>
      </c>
      <c r="H110" s="66"/>
      <c r="I110" s="66"/>
      <c r="J110" s="66"/>
      <c r="K110" s="66"/>
      <c r="L110" s="66"/>
      <c r="M110" s="66"/>
      <c r="N110" s="66"/>
      <c r="O110" s="66"/>
      <c r="P110" s="66"/>
      <c r="Q110" s="66"/>
      <c r="R110" s="66"/>
      <c r="S110" s="66"/>
      <c r="T110" s="66"/>
      <c r="U110" s="66"/>
      <c r="V110" s="66"/>
      <c r="Z110" s="66"/>
    </row>
    <row r="111" spans="1:26" ht="14.4" x14ac:dyDescent="0.3">
      <c r="A111" s="66"/>
      <c r="C111" s="61" t="s">
        <v>148</v>
      </c>
      <c r="H111" s="66"/>
      <c r="I111" s="66"/>
      <c r="J111" s="61" t="s">
        <v>163</v>
      </c>
      <c r="K111" s="66"/>
      <c r="L111" s="66"/>
      <c r="M111" s="66"/>
      <c r="N111" s="66"/>
      <c r="O111" s="66"/>
      <c r="Q111" s="61" t="s">
        <v>149</v>
      </c>
      <c r="Z111" s="66"/>
    </row>
    <row r="112" spans="1:26" ht="16.2" x14ac:dyDescent="0.35">
      <c r="A112" s="66"/>
      <c r="F112" s="48" t="s">
        <v>147</v>
      </c>
      <c r="G112" s="64">
        <v>0.9</v>
      </c>
      <c r="H112" s="66"/>
      <c r="I112" s="66"/>
      <c r="J112" s="66"/>
      <c r="K112" s="66"/>
      <c r="L112" s="66"/>
      <c r="M112" s="48" t="s">
        <v>20</v>
      </c>
      <c r="N112" s="49">
        <f>12*($G$62*($G$9^2)/8)</f>
        <v>0</v>
      </c>
      <c r="O112" s="66"/>
      <c r="R112" s="48" t="s">
        <v>147</v>
      </c>
      <c r="S112" s="64">
        <v>0.8</v>
      </c>
      <c r="Z112" s="66"/>
    </row>
    <row r="113" spans="1:26" ht="16.8" x14ac:dyDescent="0.35">
      <c r="A113" s="66"/>
      <c r="B113" s="66"/>
      <c r="C113" s="66"/>
      <c r="D113" s="66"/>
      <c r="E113" s="66"/>
      <c r="F113" s="48" t="s">
        <v>70</v>
      </c>
      <c r="G113" s="50">
        <f>IF($G$10="9 gauge",0.017,0.027)</f>
        <v>1.7000000000000001E-2</v>
      </c>
      <c r="H113" s="66"/>
      <c r="I113" s="66"/>
      <c r="J113" s="66"/>
      <c r="K113" s="66"/>
      <c r="L113" s="66"/>
      <c r="M113" s="48" t="s">
        <v>143</v>
      </c>
      <c r="N113" s="63" t="e">
        <f>(12*$O$3^2)/6</f>
        <v>#VALUE!</v>
      </c>
      <c r="O113" s="66"/>
      <c r="Q113" s="66"/>
      <c r="R113" s="48" t="s">
        <v>151</v>
      </c>
      <c r="S113" s="64" t="e">
        <f>12*$O$3</f>
        <v>#VALUE!</v>
      </c>
      <c r="Z113" s="66"/>
    </row>
    <row r="114" spans="1:26" ht="16.2" x14ac:dyDescent="0.35">
      <c r="A114" s="66"/>
      <c r="B114" s="66"/>
      <c r="C114" s="66"/>
      <c r="D114" s="66"/>
      <c r="E114" s="66"/>
      <c r="F114" s="48" t="s">
        <v>2</v>
      </c>
      <c r="G114" s="68">
        <f>IF($G$10="9 gauge",0.148,0.187)</f>
        <v>0.14799999999999999</v>
      </c>
      <c r="H114" s="66"/>
      <c r="I114" s="66"/>
      <c r="J114" s="66"/>
      <c r="K114" s="66"/>
      <c r="L114" s="66"/>
      <c r="M114" s="48" t="s">
        <v>19</v>
      </c>
      <c r="N114" s="49" t="e">
        <f>N113*$O$13</f>
        <v>#VALUE!</v>
      </c>
      <c r="O114" s="66"/>
      <c r="Q114" s="66"/>
      <c r="R114" s="48" t="s">
        <v>152</v>
      </c>
      <c r="S114" s="64">
        <f>IF($O$12="Running Bond",56,23)</f>
        <v>23</v>
      </c>
    </row>
    <row r="115" spans="1:26" ht="16.2" x14ac:dyDescent="0.35">
      <c r="A115" s="66"/>
      <c r="B115" s="66"/>
      <c r="C115" s="66"/>
      <c r="D115" s="66"/>
      <c r="E115" s="66"/>
      <c r="F115" s="48" t="s">
        <v>9</v>
      </c>
      <c r="G115" s="50" t="e">
        <f>$O$3</f>
        <v>#VALUE!</v>
      </c>
      <c r="H115" s="66"/>
      <c r="I115" s="66"/>
      <c r="J115" s="66"/>
      <c r="K115" s="66"/>
      <c r="L115" s="66"/>
      <c r="M115" s="48" t="s">
        <v>17</v>
      </c>
      <c r="N115" s="63">
        <f>(G117*G12)/(0.64*G13*12)</f>
        <v>6.6406250000000014E-2</v>
      </c>
      <c r="O115" s="66"/>
      <c r="Q115" s="66"/>
      <c r="R115" s="48" t="s">
        <v>153</v>
      </c>
      <c r="S115" s="64" t="e">
        <f>S112*S113*S114</f>
        <v>#VALUE!</v>
      </c>
    </row>
    <row r="116" spans="1:26" ht="16.8" x14ac:dyDescent="0.35">
      <c r="A116" s="66"/>
      <c r="B116" s="66"/>
      <c r="C116" s="66"/>
      <c r="D116" s="66"/>
      <c r="E116" s="66"/>
      <c r="F116" s="48" t="s">
        <v>65</v>
      </c>
      <c r="G116" s="56" t="e">
        <f>G115-(5/8)-(G114/2)</f>
        <v>#VALUE!</v>
      </c>
      <c r="H116" s="66"/>
      <c r="I116" s="66"/>
      <c r="J116" s="66"/>
      <c r="K116" s="66"/>
      <c r="L116" s="66"/>
      <c r="M116" s="48" t="s">
        <v>11</v>
      </c>
      <c r="N116" s="49">
        <f>900*$G$13</f>
        <v>1575000</v>
      </c>
      <c r="O116" s="66"/>
      <c r="Q116" s="66"/>
      <c r="R116" s="48" t="s">
        <v>150</v>
      </c>
      <c r="S116" s="64">
        <f>$G$55*$G$8/2</f>
        <v>0</v>
      </c>
    </row>
    <row r="117" spans="1:26" ht="16.8" x14ac:dyDescent="0.35">
      <c r="A117" s="66"/>
      <c r="B117" s="66"/>
      <c r="C117" s="66"/>
      <c r="D117" s="66"/>
      <c r="E117" s="66"/>
      <c r="F117" s="48" t="s">
        <v>14</v>
      </c>
      <c r="G117" s="69">
        <f>G113/($G$11/12)</f>
        <v>1.2750000000000001E-2</v>
      </c>
      <c r="H117" s="66"/>
      <c r="I117" s="66"/>
      <c r="J117" s="66"/>
      <c r="K117" s="66"/>
      <c r="L117" s="66"/>
      <c r="M117" s="48" t="s">
        <v>12</v>
      </c>
      <c r="N117" s="49">
        <v>29000000</v>
      </c>
      <c r="O117" s="66"/>
      <c r="Q117" s="66"/>
      <c r="R117" s="48" t="s">
        <v>72</v>
      </c>
      <c r="S117" s="67" t="e">
        <f>S116/S115</f>
        <v>#VALUE!</v>
      </c>
    </row>
    <row r="118" spans="1:26" ht="14.4" x14ac:dyDescent="0.3">
      <c r="A118" s="66"/>
      <c r="B118" s="66"/>
      <c r="C118" s="66"/>
      <c r="D118" s="66"/>
      <c r="E118" s="66"/>
      <c r="F118" s="48" t="s">
        <v>16</v>
      </c>
      <c r="G118" s="63">
        <f>(G117*$G$12)/(0.8*$G$13*12)</f>
        <v>5.3125000000000006E-2</v>
      </c>
      <c r="H118" s="66"/>
      <c r="I118" s="66"/>
      <c r="J118" s="66"/>
      <c r="K118" s="66"/>
      <c r="L118" s="66"/>
      <c r="M118" s="48" t="s">
        <v>13</v>
      </c>
      <c r="N118" s="55">
        <f>N117/N116</f>
        <v>18.412698412698411</v>
      </c>
      <c r="O118" s="66"/>
      <c r="P118" s="66"/>
      <c r="Q118" s="66"/>
      <c r="R118" s="66"/>
      <c r="S118" s="66"/>
      <c r="T118" s="66"/>
      <c r="U118" s="66"/>
      <c r="V118" s="66"/>
    </row>
    <row r="119" spans="1:26" ht="16.8" x14ac:dyDescent="0.35">
      <c r="A119" s="66"/>
      <c r="B119" s="66"/>
      <c r="C119" s="66"/>
      <c r="D119" s="66"/>
      <c r="E119" s="66"/>
      <c r="F119" s="48" t="s">
        <v>18</v>
      </c>
      <c r="G119" s="64" t="e">
        <f>G112*(G117*$G$12)*(G116-(G118/2))</f>
        <v>#VALUE!</v>
      </c>
      <c r="H119" s="66"/>
      <c r="I119" s="66"/>
      <c r="J119" s="66"/>
      <c r="K119" s="66"/>
      <c r="L119" s="66"/>
      <c r="M119" s="48" t="s">
        <v>21</v>
      </c>
      <c r="N119" s="55" t="e">
        <f>IF(N112&lt;N114,"Uncracked",(N118*G117)*((G116-N115)^2)+(12*(N115^3)/3))</f>
        <v>#VALUE!</v>
      </c>
      <c r="O119" s="66"/>
      <c r="P119" s="66"/>
      <c r="Q119" s="66"/>
      <c r="R119" s="66"/>
      <c r="S119" s="66"/>
      <c r="T119" s="66"/>
      <c r="U119" s="66"/>
      <c r="V119" s="66"/>
    </row>
    <row r="120" spans="1:26" ht="16.8" x14ac:dyDescent="0.35">
      <c r="A120" s="66"/>
      <c r="B120" s="66"/>
      <c r="C120" s="66"/>
      <c r="D120" s="66"/>
      <c r="E120" s="66"/>
      <c r="F120" s="48" t="s">
        <v>144</v>
      </c>
      <c r="G120" s="64">
        <f>12*($G$55*($G$9^2)/8)</f>
        <v>0</v>
      </c>
      <c r="H120" s="66"/>
      <c r="I120" s="66"/>
      <c r="J120" s="66"/>
      <c r="K120" s="66"/>
      <c r="L120" s="66"/>
      <c r="M120" s="48" t="s">
        <v>15</v>
      </c>
      <c r="N120" s="55" t="e">
        <f>(1/12)*(12)*($O$3^3)</f>
        <v>#VALUE!</v>
      </c>
      <c r="O120" s="66"/>
      <c r="P120" s="66"/>
      <c r="Q120" s="66"/>
      <c r="R120" s="66"/>
    </row>
    <row r="121" spans="1:26" ht="16.2" x14ac:dyDescent="0.35">
      <c r="A121" s="66"/>
      <c r="B121" s="66"/>
      <c r="C121" s="66"/>
      <c r="D121" s="66"/>
      <c r="E121" s="66"/>
      <c r="F121" s="48" t="s">
        <v>162</v>
      </c>
      <c r="G121" s="67" t="e">
        <f>G120/G119</f>
        <v>#VALUE!</v>
      </c>
      <c r="M121" s="48" t="s">
        <v>67</v>
      </c>
      <c r="N121" s="63" t="e">
        <f>IF(N112&lt;N114,(5*N112*(($G$9*12)^2))/(48*N116*N120),(5*N114*(($G$9*12)^2))/(48*N116*N120)+(5*(N112-N114)*(($G$9*12)^2))/(48*N116*N119))</f>
        <v>#VALUE!</v>
      </c>
    </row>
    <row r="122" spans="1:26" ht="16.2" x14ac:dyDescent="0.35">
      <c r="A122" s="66"/>
      <c r="B122" s="66"/>
      <c r="C122" s="66"/>
      <c r="D122" s="66"/>
      <c r="E122" s="66"/>
      <c r="M122" s="48" t="s">
        <v>66</v>
      </c>
      <c r="N122" s="63">
        <f>0.007*12*$G$9</f>
        <v>0</v>
      </c>
    </row>
    <row r="123" spans="1:26" ht="14.4" x14ac:dyDescent="0.3">
      <c r="A123" s="66"/>
      <c r="B123" s="66"/>
      <c r="C123" s="66"/>
      <c r="D123" s="66"/>
      <c r="E123" s="66"/>
      <c r="H123" s="66"/>
      <c r="M123" s="48" t="s">
        <v>165</v>
      </c>
      <c r="N123" s="67" t="e">
        <f>N121/N122</f>
        <v>#VALUE!</v>
      </c>
    </row>
    <row r="124" spans="1:26" ht="16.2" x14ac:dyDescent="0.3">
      <c r="A124" s="66"/>
      <c r="B124" s="66"/>
      <c r="C124" s="66"/>
      <c r="D124" s="66"/>
      <c r="E124" s="66"/>
      <c r="H124" s="66"/>
      <c r="M124" s="48" t="s">
        <v>166</v>
      </c>
      <c r="N124" s="55">
        <f>0.42*(N29*N30*(1.4+N31))</f>
        <v>10.107955199999997</v>
      </c>
    </row>
    <row r="125" spans="1:26" ht="16.2" x14ac:dyDescent="0.35">
      <c r="A125" s="66"/>
      <c r="B125" s="66"/>
      <c r="C125" s="66"/>
      <c r="D125" s="66"/>
      <c r="E125" s="66"/>
      <c r="H125" s="66"/>
      <c r="M125" s="48" t="s">
        <v>167</v>
      </c>
      <c r="N125" s="49">
        <f>12*(N124*($G$9^2)/8)</f>
        <v>0</v>
      </c>
    </row>
    <row r="126" spans="1:26" ht="16.2" x14ac:dyDescent="0.35">
      <c r="B126" s="61"/>
      <c r="C126" s="61"/>
      <c r="D126" s="61"/>
      <c r="M126" s="48" t="s">
        <v>68</v>
      </c>
      <c r="N126" s="63" t="e">
        <f>IF(N125&lt;N114,(5*N125*(($G$9*12)^2))/(48*N116*N120),(5*N114*(($G$9*12)^2))/(48*N116*N120)+(5*(N125-N114)*(($G$9*12)^2))/(48*N116*N119))</f>
        <v>#VALUE!</v>
      </c>
    </row>
    <row r="127" spans="1:26" ht="16.2" x14ac:dyDescent="0.35">
      <c r="B127" s="61"/>
      <c r="C127" s="61"/>
      <c r="D127" s="61"/>
      <c r="F127" s="66"/>
      <c r="M127" s="48" t="s">
        <v>69</v>
      </c>
      <c r="N127" s="63">
        <f>$G$9*12/240</f>
        <v>0</v>
      </c>
    </row>
    <row r="128" spans="1:26" x14ac:dyDescent="0.25">
      <c r="B128" s="61"/>
      <c r="C128" s="61"/>
      <c r="D128" s="61"/>
      <c r="F128" s="48"/>
      <c r="G128" s="49"/>
      <c r="M128" s="48" t="s">
        <v>183</v>
      </c>
      <c r="N128" s="67" t="e">
        <f>N126/N127</f>
        <v>#VALUE!</v>
      </c>
    </row>
    <row r="129" spans="2:12" x14ac:dyDescent="0.25">
      <c r="B129" s="61"/>
      <c r="C129" s="61"/>
      <c r="D129" s="61"/>
    </row>
    <row r="130" spans="2:12" x14ac:dyDescent="0.25">
      <c r="B130" s="61"/>
      <c r="C130" s="61"/>
      <c r="D130" s="61"/>
    </row>
    <row r="131" spans="2:12" x14ac:dyDescent="0.25">
      <c r="B131" s="61"/>
      <c r="C131" s="61"/>
      <c r="D131" s="61"/>
    </row>
    <row r="132" spans="2:12" x14ac:dyDescent="0.25">
      <c r="B132" s="61"/>
      <c r="C132" s="61"/>
      <c r="D132" s="61"/>
    </row>
    <row r="133" spans="2:12" x14ac:dyDescent="0.25">
      <c r="B133" s="61"/>
      <c r="C133" s="61"/>
      <c r="D133" s="61"/>
      <c r="J133" s="54" t="s">
        <v>178</v>
      </c>
      <c r="K133" s="54" t="s">
        <v>179</v>
      </c>
    </row>
    <row r="134" spans="2:12" x14ac:dyDescent="0.25">
      <c r="B134" s="61"/>
      <c r="C134" s="61"/>
      <c r="D134" s="61"/>
      <c r="I134" s="48" t="s">
        <v>164</v>
      </c>
      <c r="J134" s="70" t="str">
        <f>IF(I134=$G$6,G85,"")</f>
        <v/>
      </c>
      <c r="K134" s="70" t="str">
        <f>IF(I134=$G$6,M83,"")</f>
        <v/>
      </c>
      <c r="L134" s="67"/>
    </row>
    <row r="135" spans="2:12" x14ac:dyDescent="0.25">
      <c r="I135" s="48" t="s">
        <v>180</v>
      </c>
      <c r="J135" s="70" t="str">
        <f>IF(I135=$G$6,G97,"")</f>
        <v/>
      </c>
      <c r="K135" s="70" t="str">
        <f>IF(I135=$G$6,M95,"")</f>
        <v/>
      </c>
      <c r="L135" s="67"/>
    </row>
    <row r="136" spans="2:12" x14ac:dyDescent="0.25">
      <c r="I136" s="48" t="s">
        <v>181</v>
      </c>
      <c r="J136" s="70" t="str">
        <f>IF(I136=$G$6,G107,"")</f>
        <v/>
      </c>
      <c r="K136" s="70" t="str">
        <f>IF(I136=$G$6,M107,"")</f>
        <v/>
      </c>
      <c r="L136" s="67"/>
    </row>
    <row r="137" spans="2:12" x14ac:dyDescent="0.25">
      <c r="I137" s="48" t="s">
        <v>89</v>
      </c>
      <c r="J137" s="70" t="str">
        <f>IF(I137=$G$6,G121,"")</f>
        <v/>
      </c>
      <c r="K137" s="70" t="str">
        <f>IF(I137=$G$6,S117,"")</f>
        <v/>
      </c>
      <c r="L137" s="67"/>
    </row>
  </sheetData>
  <sheetProtection algorithmName="SHA-512" hashValue="lOFCntAe4I3Ti1KxZ+2FxfBAwFOJm73IV+qtVIsTPimiDXESJQYszkGoLfInuAx1+7nlNP+H0rJ/0WNw6JTiuA==" saltValue="ycbvHwysZun7hgsggqGoRQ==" spinCount="100000" sheet="1" objects="1" scenarios="1"/>
  <mergeCells count="6">
    <mergeCell ref="S2:S3"/>
    <mergeCell ref="R8:U8"/>
    <mergeCell ref="S9:T9"/>
    <mergeCell ref="X38:AB38"/>
    <mergeCell ref="Z24:Z25"/>
    <mergeCell ref="AA23:AA25"/>
  </mergeCells>
  <pageMargins left="0.7" right="0.7" top="0.75" bottom="0.75" header="0.3" footer="0.3"/>
  <pageSetup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User Notes</vt:lpstr>
      <vt:lpstr>User Inputs and Report</vt:lpstr>
      <vt:lpstr>Design Checks</vt:lpstr>
      <vt:lpstr>'User Inputs and 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Thompson</dc:creator>
  <cp:lastModifiedBy>Jason Thompson</cp:lastModifiedBy>
  <cp:lastPrinted>2026-08-04T12:47:30Z</cp:lastPrinted>
  <dcterms:created xsi:type="dcterms:W3CDTF">2024-09-25T14:33:14Z</dcterms:created>
  <dcterms:modified xsi:type="dcterms:W3CDTF">2026-08-04T12:48:06Z</dcterms:modified>
</cp:coreProperties>
</file>